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COI-0006\Quimica\Ibtihel\aceituna de mesa\"/>
    </mc:Choice>
  </mc:AlternateContent>
  <xr:revisionPtr revIDLastSave="0" documentId="8_{00FBF94A-D6E6-434C-A62E-56A07E8C68AD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INPUT Data" sheetId="1" r:id="rId1"/>
    <sheet name="Table" sheetId="2" r:id="rId2"/>
    <sheet name="Performance" sheetId="12" r:id="rId3"/>
    <sheet name="Profile graph" sheetId="10" r:id="rId4"/>
    <sheet name="DG" sheetId="9" r:id="rId5"/>
    <sheet name="Export Data" sheetId="4" r:id="rId6"/>
    <sheet name="Info" sheetId="7" r:id="rId7"/>
  </sheets>
  <definedNames>
    <definedName name="_xlnm.Print_Area" localSheetId="5">'Export Data'!$A$1:$K$41</definedName>
    <definedName name="_xlnm.Print_Area" localSheetId="0">'INPUT Data'!$A$5:$L$122</definedName>
    <definedName name="_xlnm.Print_Area" localSheetId="2">Performance!$A$1:$O$43</definedName>
    <definedName name="_xlnm.Print_Area" localSheetId="1">Table!$B$5:$K$81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D37" i="2"/>
  <c r="D67" i="2"/>
  <c r="E3" i="12"/>
  <c r="F3" i="12"/>
  <c r="G3" i="12"/>
  <c r="H3" i="12"/>
  <c r="I3" i="12"/>
  <c r="J3" i="12"/>
  <c r="K3" i="12"/>
  <c r="L3" i="12"/>
  <c r="M3" i="12" s="1"/>
  <c r="E4" i="12"/>
  <c r="F4" i="12"/>
  <c r="G4" i="12"/>
  <c r="H4" i="12"/>
  <c r="I4" i="12"/>
  <c r="J4" i="12"/>
  <c r="K4" i="12"/>
  <c r="L4" i="12"/>
  <c r="M4" i="12" s="1"/>
  <c r="E5" i="12"/>
  <c r="F5" i="12"/>
  <c r="G5" i="12"/>
  <c r="H5" i="12"/>
  <c r="I5" i="12"/>
  <c r="J5" i="12"/>
  <c r="K5" i="12"/>
  <c r="L5" i="12"/>
  <c r="N5" i="12" s="1"/>
  <c r="E6" i="12"/>
  <c r="F6" i="12"/>
  <c r="G6" i="12"/>
  <c r="H6" i="12"/>
  <c r="I6" i="12"/>
  <c r="J6" i="12"/>
  <c r="K6" i="12"/>
  <c r="L6" i="12"/>
  <c r="M6" i="12" s="1"/>
  <c r="E7" i="12"/>
  <c r="F7" i="12"/>
  <c r="G7" i="12"/>
  <c r="H7" i="12"/>
  <c r="I7" i="12"/>
  <c r="J7" i="12"/>
  <c r="K7" i="12"/>
  <c r="L7" i="12"/>
  <c r="M7" i="12" s="1"/>
  <c r="E8" i="12"/>
  <c r="F8" i="12"/>
  <c r="G8" i="12"/>
  <c r="H8" i="12"/>
  <c r="I8" i="12"/>
  <c r="J8" i="12"/>
  <c r="K8" i="12"/>
  <c r="L8" i="12"/>
  <c r="N8" i="12" s="1"/>
  <c r="E9" i="12"/>
  <c r="F9" i="12"/>
  <c r="G9" i="12"/>
  <c r="H9" i="12"/>
  <c r="I9" i="12"/>
  <c r="J9" i="12"/>
  <c r="K9" i="12"/>
  <c r="L9" i="12"/>
  <c r="E10" i="12"/>
  <c r="F10" i="12"/>
  <c r="G10" i="12"/>
  <c r="H10" i="12"/>
  <c r="I10" i="12"/>
  <c r="J10" i="12"/>
  <c r="K10" i="12"/>
  <c r="L10" i="12"/>
  <c r="M10" i="12" s="1"/>
  <c r="E11" i="12"/>
  <c r="F11" i="12"/>
  <c r="G11" i="12"/>
  <c r="H11" i="12"/>
  <c r="I11" i="12"/>
  <c r="J11" i="12"/>
  <c r="K11" i="12"/>
  <c r="L11" i="12"/>
  <c r="N11" i="12" s="1"/>
  <c r="E12" i="12"/>
  <c r="F12" i="12"/>
  <c r="G12" i="12"/>
  <c r="H12" i="12"/>
  <c r="I12" i="12"/>
  <c r="J12" i="12"/>
  <c r="K12" i="12"/>
  <c r="L12" i="12"/>
  <c r="M12" i="12" s="1"/>
  <c r="E13" i="12"/>
  <c r="F13" i="12"/>
  <c r="G13" i="12"/>
  <c r="H13" i="12"/>
  <c r="I13" i="12"/>
  <c r="J13" i="12"/>
  <c r="K13" i="12"/>
  <c r="L13" i="12"/>
  <c r="E14" i="12"/>
  <c r="F14" i="12"/>
  <c r="G14" i="12"/>
  <c r="H14" i="12"/>
  <c r="I14" i="12"/>
  <c r="J14" i="12"/>
  <c r="K14" i="12"/>
  <c r="L14" i="12"/>
  <c r="M14" i="12" s="1"/>
  <c r="E15" i="12"/>
  <c r="F15" i="12"/>
  <c r="G15" i="12"/>
  <c r="H15" i="12"/>
  <c r="I15" i="12"/>
  <c r="J15" i="12"/>
  <c r="K15" i="12"/>
  <c r="L15" i="12"/>
  <c r="N15" i="12" s="1"/>
  <c r="E16" i="12"/>
  <c r="F16" i="12"/>
  <c r="G16" i="12"/>
  <c r="H16" i="12"/>
  <c r="I16" i="12"/>
  <c r="J16" i="12"/>
  <c r="K16" i="12"/>
  <c r="L16" i="12"/>
  <c r="N16" i="12" s="1"/>
  <c r="E17" i="12"/>
  <c r="F17" i="12"/>
  <c r="G17" i="12"/>
  <c r="H17" i="12"/>
  <c r="I17" i="12"/>
  <c r="J17" i="12"/>
  <c r="K17" i="12"/>
  <c r="L17" i="12"/>
  <c r="M17" i="12" s="1"/>
  <c r="E18" i="12"/>
  <c r="F18" i="12"/>
  <c r="G18" i="12"/>
  <c r="H18" i="12"/>
  <c r="I18" i="12"/>
  <c r="J18" i="12"/>
  <c r="K18" i="12"/>
  <c r="L18" i="12"/>
  <c r="M18" i="12" s="1"/>
  <c r="E19" i="12"/>
  <c r="F19" i="12"/>
  <c r="G19" i="12"/>
  <c r="H19" i="12"/>
  <c r="I19" i="12"/>
  <c r="J19" i="12"/>
  <c r="K19" i="12"/>
  <c r="L19" i="12"/>
  <c r="N19" i="12" s="1"/>
  <c r="E20" i="12"/>
  <c r="F20" i="12"/>
  <c r="G20" i="12"/>
  <c r="H20" i="12"/>
  <c r="I20" i="12"/>
  <c r="J20" i="12"/>
  <c r="K20" i="12"/>
  <c r="L20" i="12"/>
  <c r="N20" i="12" s="1"/>
  <c r="E21" i="12"/>
  <c r="F21" i="12"/>
  <c r="G21" i="12"/>
  <c r="H21" i="12"/>
  <c r="I21" i="12"/>
  <c r="J21" i="12"/>
  <c r="K21" i="12"/>
  <c r="L21" i="12"/>
  <c r="M21" i="12" s="1"/>
  <c r="F2" i="12"/>
  <c r="G2" i="12"/>
  <c r="H2" i="12"/>
  <c r="I2" i="12"/>
  <c r="J2" i="12"/>
  <c r="K2" i="12"/>
  <c r="N2" i="12" s="1"/>
  <c r="L2" i="12"/>
  <c r="M9" i="12"/>
  <c r="E2" i="12"/>
  <c r="N12" i="12"/>
  <c r="M13" i="12"/>
  <c r="M16" i="12"/>
  <c r="M20" i="12"/>
  <c r="N7" i="12" l="1"/>
  <c r="M11" i="12"/>
  <c r="N6" i="12"/>
  <c r="M19" i="12"/>
  <c r="M15" i="12"/>
  <c r="N10" i="12"/>
  <c r="N18" i="12"/>
  <c r="N14" i="12"/>
  <c r="M8" i="12"/>
  <c r="N21" i="12"/>
  <c r="N17" i="12"/>
  <c r="M2" i="12"/>
  <c r="N9" i="12"/>
  <c r="M5" i="12"/>
  <c r="N4" i="12"/>
  <c r="N13" i="12"/>
  <c r="N3" i="12"/>
  <c r="D8" i="2" l="1"/>
  <c r="D9" i="2" s="1"/>
  <c r="D10" i="2" l="1"/>
  <c r="E7" i="2"/>
  <c r="E67" i="2"/>
  <c r="C6" i="9" s="1"/>
  <c r="J7" i="2"/>
  <c r="J67" i="2"/>
  <c r="O79" i="2" s="1"/>
  <c r="K7" i="2"/>
  <c r="I2" i="9" s="1"/>
  <c r="K67" i="2"/>
  <c r="I6" i="9" s="1"/>
  <c r="E32" i="12"/>
  <c r="F7" i="2"/>
  <c r="F67" i="2"/>
  <c r="G7" i="2"/>
  <c r="G67" i="2"/>
  <c r="H7" i="2"/>
  <c r="H67" i="2"/>
  <c r="I7" i="2"/>
  <c r="I67" i="2"/>
  <c r="I72" i="2" s="1"/>
  <c r="O10" i="12"/>
  <c r="O12" i="12"/>
  <c r="O13" i="12"/>
  <c r="O14" i="12"/>
  <c r="O15" i="12"/>
  <c r="O17" i="12"/>
  <c r="O18" i="12"/>
  <c r="O20" i="12"/>
  <c r="O21" i="12"/>
  <c r="A6" i="9"/>
  <c r="A5" i="9"/>
  <c r="A4" i="9"/>
  <c r="A3" i="9"/>
  <c r="A2" i="9"/>
  <c r="D52" i="2"/>
  <c r="B5" i="9" s="1"/>
  <c r="E52" i="2"/>
  <c r="E37" i="2"/>
  <c r="C4" i="9" s="1"/>
  <c r="D22" i="2"/>
  <c r="B3" i="9" s="1"/>
  <c r="E22" i="2"/>
  <c r="A1" i="4"/>
  <c r="B1" i="4"/>
  <c r="C1" i="4"/>
  <c r="D1" i="4"/>
  <c r="E1" i="4"/>
  <c r="F1" i="4"/>
  <c r="G1" i="4"/>
  <c r="H1" i="4"/>
  <c r="I1" i="4"/>
  <c r="J1" i="4"/>
  <c r="K1" i="4"/>
  <c r="K68" i="2"/>
  <c r="K69" i="2" s="1"/>
  <c r="J68" i="2"/>
  <c r="J69" i="2" s="1"/>
  <c r="I68" i="2"/>
  <c r="I69" i="2" s="1"/>
  <c r="H68" i="2"/>
  <c r="H69" i="2" s="1"/>
  <c r="G68" i="2"/>
  <c r="G69" i="2" s="1"/>
  <c r="F68" i="2"/>
  <c r="F69" i="2" s="1"/>
  <c r="E68" i="2"/>
  <c r="E69" i="2" s="1"/>
  <c r="E72" i="2" s="1"/>
  <c r="D68" i="2"/>
  <c r="D69" i="2" s="1"/>
  <c r="K52" i="2"/>
  <c r="K53" i="2"/>
  <c r="K54" i="2" s="1"/>
  <c r="K55" i="2" s="1"/>
  <c r="J52" i="2"/>
  <c r="J53" i="2"/>
  <c r="J54" i="2" s="1"/>
  <c r="J57" i="2" s="1"/>
  <c r="I52" i="2"/>
  <c r="I53" i="2"/>
  <c r="I54" i="2" s="1"/>
  <c r="H52" i="2"/>
  <c r="F5" i="9" s="1"/>
  <c r="H53" i="2"/>
  <c r="H54" i="2" s="1"/>
  <c r="G52" i="2"/>
  <c r="G53" i="2"/>
  <c r="G54" i="2" s="1"/>
  <c r="F52" i="2"/>
  <c r="D5" i="9" s="1"/>
  <c r="F53" i="2"/>
  <c r="F54" i="2"/>
  <c r="E53" i="2"/>
  <c r="E54" i="2" s="1"/>
  <c r="D53" i="2"/>
  <c r="D54" i="2" s="1"/>
  <c r="O64" i="2"/>
  <c r="J37" i="2"/>
  <c r="O49" i="2" s="1"/>
  <c r="J22" i="2"/>
  <c r="H3" i="9" s="1"/>
  <c r="F37" i="2"/>
  <c r="D4" i="9" s="1"/>
  <c r="G37" i="2"/>
  <c r="E4" i="9" s="1"/>
  <c r="H37" i="2"/>
  <c r="I37" i="2"/>
  <c r="F22" i="2"/>
  <c r="G22" i="2"/>
  <c r="H22" i="2"/>
  <c r="I22" i="2"/>
  <c r="K37" i="2"/>
  <c r="I4" i="9" s="1"/>
  <c r="K38" i="2"/>
  <c r="K39" i="2" s="1"/>
  <c r="J38" i="2"/>
  <c r="J39" i="2" s="1"/>
  <c r="I38" i="2"/>
  <c r="I39" i="2" s="1"/>
  <c r="H38" i="2"/>
  <c r="H39" i="2"/>
  <c r="H42" i="2"/>
  <c r="G38" i="2"/>
  <c r="G39" i="2" s="1"/>
  <c r="F38" i="2"/>
  <c r="F39" i="2" s="1"/>
  <c r="E38" i="2"/>
  <c r="E39" i="2" s="1"/>
  <c r="E41" i="2" s="1"/>
  <c r="D38" i="2"/>
  <c r="K22" i="2"/>
  <c r="K23" i="2"/>
  <c r="K24" i="2" s="1"/>
  <c r="K25" i="2" s="1"/>
  <c r="J23" i="2"/>
  <c r="J24" i="2" s="1"/>
  <c r="I23" i="2"/>
  <c r="I24" i="2" s="1"/>
  <c r="H23" i="2"/>
  <c r="H24" i="2" s="1"/>
  <c r="G23" i="2"/>
  <c r="G24" i="2" s="1"/>
  <c r="F23" i="2"/>
  <c r="F24" i="2"/>
  <c r="F27" i="2"/>
  <c r="F26" i="2"/>
  <c r="E23" i="2"/>
  <c r="E24" i="2" s="1"/>
  <c r="E27" i="2" s="1"/>
  <c r="D23" i="2"/>
  <c r="K8" i="2"/>
  <c r="K9" i="2" s="1"/>
  <c r="J8" i="2"/>
  <c r="J9" i="2" s="1"/>
  <c r="I8" i="2"/>
  <c r="I9" i="2" s="1"/>
  <c r="H8" i="2"/>
  <c r="H9" i="2" s="1"/>
  <c r="H12" i="2" s="1"/>
  <c r="G8" i="2"/>
  <c r="G9" i="2" s="1"/>
  <c r="F8" i="2"/>
  <c r="F9" i="2" s="1"/>
  <c r="F10" i="2" s="1"/>
  <c r="E8" i="2"/>
  <c r="E9" i="2" s="1"/>
  <c r="C67" i="2"/>
  <c r="C68" i="2"/>
  <c r="C69" i="2"/>
  <c r="C70" i="2"/>
  <c r="C71" i="2"/>
  <c r="C72" i="2"/>
  <c r="C52" i="2"/>
  <c r="C53" i="2"/>
  <c r="C54" i="2"/>
  <c r="C55" i="2"/>
  <c r="C56" i="2"/>
  <c r="C57" i="2"/>
  <c r="C37" i="2"/>
  <c r="C38" i="2"/>
  <c r="C39" i="2"/>
  <c r="C40" i="2"/>
  <c r="C41" i="2"/>
  <c r="C42" i="2"/>
  <c r="C22" i="2"/>
  <c r="C23" i="2"/>
  <c r="C24" i="2"/>
  <c r="C25" i="2"/>
  <c r="C26" i="2"/>
  <c r="C27" i="2"/>
  <c r="D39" i="2"/>
  <c r="D40" i="2" s="1"/>
  <c r="D24" i="2"/>
  <c r="D25" i="2" s="1"/>
  <c r="D12" i="2"/>
  <c r="D11" i="2"/>
  <c r="C1" i="9"/>
  <c r="D1" i="9"/>
  <c r="E1" i="9"/>
  <c r="F1" i="9"/>
  <c r="G1" i="9"/>
  <c r="H1" i="9"/>
  <c r="I1" i="9"/>
  <c r="B1" i="9"/>
  <c r="B29" i="1"/>
  <c r="C29" i="1"/>
  <c r="D29" i="1"/>
  <c r="E29" i="1"/>
  <c r="F29" i="1"/>
  <c r="G29" i="1"/>
  <c r="H29" i="1"/>
  <c r="I29" i="1"/>
  <c r="J29" i="1"/>
  <c r="K29" i="1"/>
  <c r="L29" i="1"/>
  <c r="B52" i="1"/>
  <c r="C52" i="1"/>
  <c r="D52" i="1"/>
  <c r="E52" i="1"/>
  <c r="F52" i="1"/>
  <c r="G52" i="1"/>
  <c r="H52" i="1"/>
  <c r="I52" i="1"/>
  <c r="J52" i="1"/>
  <c r="K52" i="1"/>
  <c r="L52" i="1"/>
  <c r="B75" i="1"/>
  <c r="C75" i="1"/>
  <c r="D75" i="1"/>
  <c r="E75" i="1"/>
  <c r="F75" i="1"/>
  <c r="G75" i="1"/>
  <c r="H75" i="1"/>
  <c r="I75" i="1"/>
  <c r="J75" i="1"/>
  <c r="K75" i="1"/>
  <c r="L75" i="1"/>
  <c r="B99" i="1"/>
  <c r="C99" i="1"/>
  <c r="D99" i="1"/>
  <c r="E99" i="1"/>
  <c r="F99" i="1"/>
  <c r="G99" i="1"/>
  <c r="H99" i="1"/>
  <c r="I99" i="1"/>
  <c r="J99" i="1"/>
  <c r="K99" i="1"/>
  <c r="L99" i="1"/>
  <c r="B6" i="2"/>
  <c r="E6" i="2"/>
  <c r="F6" i="2"/>
  <c r="F51" i="2" s="1"/>
  <c r="G6" i="2"/>
  <c r="G51" i="2" s="1"/>
  <c r="H6" i="2"/>
  <c r="H21" i="2" s="1"/>
  <c r="I6" i="2"/>
  <c r="I21" i="2" s="1"/>
  <c r="J6" i="2"/>
  <c r="J21" i="2" s="1"/>
  <c r="K6" i="2"/>
  <c r="A7" i="2"/>
  <c r="B7" i="2"/>
  <c r="B21" i="2"/>
  <c r="D21" i="2"/>
  <c r="E21" i="2"/>
  <c r="K21" i="2"/>
  <c r="A22" i="2"/>
  <c r="B22" i="2"/>
  <c r="C28" i="2"/>
  <c r="C29" i="2"/>
  <c r="B36" i="2"/>
  <c r="D36" i="2"/>
  <c r="E36" i="2"/>
  <c r="F36" i="2"/>
  <c r="G36" i="2"/>
  <c r="H36" i="2"/>
  <c r="I36" i="2"/>
  <c r="J36" i="2"/>
  <c r="K36" i="2"/>
  <c r="A37" i="2"/>
  <c r="B37" i="2"/>
  <c r="C43" i="2"/>
  <c r="C44" i="2"/>
  <c r="B51" i="2"/>
  <c r="D51" i="2"/>
  <c r="E51" i="2"/>
  <c r="I51" i="2"/>
  <c r="J51" i="2"/>
  <c r="K51" i="2"/>
  <c r="A52" i="2"/>
  <c r="B52" i="2"/>
  <c r="C58" i="2"/>
  <c r="C59" i="2"/>
  <c r="B66" i="2"/>
  <c r="C66" i="2"/>
  <c r="D66" i="2"/>
  <c r="E66" i="2"/>
  <c r="H66" i="2"/>
  <c r="K66" i="2"/>
  <c r="A67" i="2"/>
  <c r="B67" i="2"/>
  <c r="C73" i="2"/>
  <c r="C74" i="2"/>
  <c r="A2" i="4"/>
  <c r="B2" i="4"/>
  <c r="C2" i="4"/>
  <c r="D2" i="4"/>
  <c r="E2" i="4"/>
  <c r="F2" i="4"/>
  <c r="G2" i="4"/>
  <c r="H2" i="4"/>
  <c r="I2" i="4"/>
  <c r="J2" i="4"/>
  <c r="K2" i="4"/>
  <c r="A3" i="4"/>
  <c r="B3" i="4"/>
  <c r="C3" i="4"/>
  <c r="D3" i="4"/>
  <c r="E3" i="4"/>
  <c r="F3" i="4"/>
  <c r="G3" i="4"/>
  <c r="H3" i="4"/>
  <c r="I3" i="4"/>
  <c r="J3" i="4"/>
  <c r="K3" i="4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A40" i="4"/>
  <c r="B40" i="4"/>
  <c r="C40" i="4"/>
  <c r="D40" i="4"/>
  <c r="E40" i="4"/>
  <c r="F40" i="4"/>
  <c r="G40" i="4"/>
  <c r="H40" i="4"/>
  <c r="I40" i="4"/>
  <c r="J40" i="4"/>
  <c r="K40" i="4"/>
  <c r="A41" i="4"/>
  <c r="B41" i="4"/>
  <c r="C41" i="4"/>
  <c r="D41" i="4"/>
  <c r="E41" i="4"/>
  <c r="F41" i="4"/>
  <c r="G41" i="4"/>
  <c r="H41" i="4"/>
  <c r="I41" i="4"/>
  <c r="J41" i="4"/>
  <c r="K41" i="4"/>
  <c r="B2" i="9"/>
  <c r="C3" i="9"/>
  <c r="D3" i="9"/>
  <c r="E3" i="9"/>
  <c r="F3" i="9"/>
  <c r="I3" i="9"/>
  <c r="G4" i="9"/>
  <c r="H4" i="9"/>
  <c r="C5" i="9"/>
  <c r="G5" i="9"/>
  <c r="H5" i="9"/>
  <c r="D6" i="9"/>
  <c r="E6" i="9"/>
  <c r="F6" i="9"/>
  <c r="H6" i="9"/>
  <c r="B1" i="12"/>
  <c r="C1" i="12"/>
  <c r="D1" i="12"/>
  <c r="E1" i="12"/>
  <c r="F1" i="12"/>
  <c r="G1" i="12"/>
  <c r="H1" i="12"/>
  <c r="I1" i="12"/>
  <c r="J1" i="12"/>
  <c r="K1" i="12"/>
  <c r="L1" i="12"/>
  <c r="B2" i="12"/>
  <c r="C2" i="12"/>
  <c r="C3" i="12"/>
  <c r="B23" i="12"/>
  <c r="C23" i="12"/>
  <c r="D23" i="12"/>
  <c r="E23" i="12"/>
  <c r="F23" i="12"/>
  <c r="G23" i="12"/>
  <c r="H23" i="12"/>
  <c r="I23" i="12"/>
  <c r="J23" i="12"/>
  <c r="K23" i="12"/>
  <c r="L23" i="12"/>
  <c r="C24" i="12"/>
  <c r="C25" i="12"/>
  <c r="G56" i="2" l="1"/>
  <c r="H55" i="2"/>
  <c r="F25" i="2"/>
  <c r="H41" i="2"/>
  <c r="D27" i="2"/>
  <c r="K42" i="2"/>
  <c r="H25" i="2"/>
  <c r="H70" i="2"/>
  <c r="H28" i="12"/>
  <c r="I71" i="2"/>
  <c r="G6" i="9"/>
  <c r="J29" i="12"/>
  <c r="I40" i="12"/>
  <c r="G35" i="12"/>
  <c r="K35" i="12"/>
  <c r="F39" i="12"/>
  <c r="F2" i="9"/>
  <c r="I24" i="12"/>
  <c r="O2" i="12"/>
  <c r="O9" i="12"/>
  <c r="I33" i="12"/>
  <c r="I32" i="12"/>
  <c r="O6" i="12"/>
  <c r="L33" i="12"/>
  <c r="L41" i="12"/>
  <c r="L38" i="12"/>
  <c r="O7" i="12"/>
  <c r="L37" i="12"/>
  <c r="I25" i="12"/>
  <c r="H37" i="12"/>
  <c r="I27" i="12"/>
  <c r="I12" i="2"/>
  <c r="H42" i="12"/>
  <c r="H33" i="12"/>
  <c r="I41" i="12"/>
  <c r="H27" i="12"/>
  <c r="O5" i="12"/>
  <c r="O4" i="12"/>
  <c r="G43" i="12"/>
  <c r="D55" i="2"/>
  <c r="D57" i="2"/>
  <c r="I25" i="2"/>
  <c r="I27" i="2"/>
  <c r="E29" i="12"/>
  <c r="B6" i="9"/>
  <c r="L67" i="2"/>
  <c r="F29" i="12"/>
  <c r="F27" i="12"/>
  <c r="K26" i="2"/>
  <c r="I26" i="2"/>
  <c r="F57" i="2"/>
  <c r="E24" i="12"/>
  <c r="E42" i="12"/>
  <c r="J38" i="12"/>
  <c r="J36" i="12"/>
  <c r="J34" i="12"/>
  <c r="F33" i="12"/>
  <c r="E31" i="12"/>
  <c r="J28" i="12"/>
  <c r="J26" i="12"/>
  <c r="E12" i="2"/>
  <c r="E11" i="2"/>
  <c r="K56" i="2"/>
  <c r="L7" i="2"/>
  <c r="C19" i="2" s="1"/>
  <c r="F24" i="12"/>
  <c r="F42" i="12"/>
  <c r="J40" i="12"/>
  <c r="E37" i="12"/>
  <c r="E35" i="12"/>
  <c r="J31" i="12"/>
  <c r="F4" i="9"/>
  <c r="H40" i="2"/>
  <c r="O19" i="2"/>
  <c r="O34" i="2"/>
  <c r="J43" i="12"/>
  <c r="F40" i="12"/>
  <c r="F38" i="12"/>
  <c r="I36" i="12"/>
  <c r="H34" i="12"/>
  <c r="E33" i="12"/>
  <c r="F31" i="12"/>
  <c r="E28" i="12"/>
  <c r="I26" i="12"/>
  <c r="L34" i="12"/>
  <c r="E27" i="12"/>
  <c r="G2" i="9"/>
  <c r="J41" i="12"/>
  <c r="E40" i="12"/>
  <c r="E38" i="12"/>
  <c r="F36" i="12"/>
  <c r="F34" i="12"/>
  <c r="J32" i="12"/>
  <c r="J30" i="12"/>
  <c r="K28" i="12"/>
  <c r="E26" i="12"/>
  <c r="E41" i="12"/>
  <c r="E39" i="12"/>
  <c r="F35" i="12"/>
  <c r="K31" i="12"/>
  <c r="E25" i="12"/>
  <c r="G55" i="2"/>
  <c r="D42" i="2"/>
  <c r="F43" i="12"/>
  <c r="K39" i="12"/>
  <c r="E36" i="12"/>
  <c r="E34" i="12"/>
  <c r="E30" i="12"/>
  <c r="F28" i="12"/>
  <c r="F26" i="12"/>
  <c r="E2" i="9"/>
  <c r="E43" i="12"/>
  <c r="H41" i="12"/>
  <c r="J39" i="12"/>
  <c r="J37" i="12"/>
  <c r="J35" i="12"/>
  <c r="F32" i="12"/>
  <c r="F30" i="12"/>
  <c r="J27" i="12"/>
  <c r="J25" i="12"/>
  <c r="F25" i="12"/>
  <c r="F37" i="12"/>
  <c r="C2" i="9"/>
  <c r="D72" i="2"/>
  <c r="J24" i="12"/>
  <c r="J42" i="12"/>
  <c r="F41" i="12"/>
  <c r="J33" i="12"/>
  <c r="G29" i="12"/>
  <c r="I57" i="2"/>
  <c r="I55" i="2"/>
  <c r="I56" i="2"/>
  <c r="G25" i="2"/>
  <c r="G27" i="2"/>
  <c r="G26" i="2"/>
  <c r="H27" i="2"/>
  <c r="J71" i="2"/>
  <c r="J70" i="2"/>
  <c r="J72" i="2"/>
  <c r="K10" i="2"/>
  <c r="K11" i="2"/>
  <c r="G11" i="2"/>
  <c r="G10" i="2"/>
  <c r="I41" i="2"/>
  <c r="I40" i="2"/>
  <c r="I42" i="2"/>
  <c r="K70" i="2"/>
  <c r="K72" i="2"/>
  <c r="K71" i="2"/>
  <c r="F72" i="2"/>
  <c r="F70" i="2"/>
  <c r="F71" i="2"/>
  <c r="G70" i="2"/>
  <c r="G71" i="2"/>
  <c r="G72" i="2"/>
  <c r="J41" i="2"/>
  <c r="J40" i="2"/>
  <c r="F40" i="2"/>
  <c r="F42" i="2"/>
  <c r="F41" i="2"/>
  <c r="J26" i="2"/>
  <c r="J25" i="2"/>
  <c r="J27" i="2"/>
  <c r="G40" i="2"/>
  <c r="G41" i="2"/>
  <c r="G42" i="2"/>
  <c r="J11" i="2"/>
  <c r="J10" i="2"/>
  <c r="E55" i="2"/>
  <c r="E57" i="2"/>
  <c r="E56" i="2"/>
  <c r="H57" i="2"/>
  <c r="G21" i="2"/>
  <c r="F12" i="2"/>
  <c r="H10" i="2"/>
  <c r="K40" i="2"/>
  <c r="F55" i="2"/>
  <c r="G57" i="2"/>
  <c r="K42" i="12"/>
  <c r="G38" i="12"/>
  <c r="H2" i="9"/>
  <c r="F66" i="2"/>
  <c r="F21" i="2"/>
  <c r="E10" i="2"/>
  <c r="H11" i="2"/>
  <c r="K12" i="2"/>
  <c r="K41" i="2"/>
  <c r="F56" i="2"/>
  <c r="J56" i="2"/>
  <c r="I70" i="2"/>
  <c r="H24" i="12"/>
  <c r="I43" i="12"/>
  <c r="K41" i="12"/>
  <c r="L40" i="12"/>
  <c r="G37" i="12"/>
  <c r="H36" i="12"/>
  <c r="I35" i="12"/>
  <c r="K33" i="12"/>
  <c r="L32" i="12"/>
  <c r="L30" i="12"/>
  <c r="L29" i="12"/>
  <c r="G27" i="12"/>
  <c r="H26" i="12"/>
  <c r="G25" i="12"/>
  <c r="K25" i="12"/>
  <c r="I5" i="9"/>
  <c r="G66" i="2"/>
  <c r="O19" i="12"/>
  <c r="O11" i="12"/>
  <c r="O3" i="12"/>
  <c r="J55" i="2"/>
  <c r="K57" i="2"/>
  <c r="K34" i="12"/>
  <c r="G28" i="12"/>
  <c r="G3" i="9"/>
  <c r="D26" i="2"/>
  <c r="D56" i="2"/>
  <c r="E40" i="2"/>
  <c r="L37" i="2"/>
  <c r="C49" i="2" s="1"/>
  <c r="G24" i="12"/>
  <c r="H43" i="12"/>
  <c r="I42" i="12"/>
  <c r="K40" i="12"/>
  <c r="L39" i="12"/>
  <c r="G36" i="12"/>
  <c r="H35" i="12"/>
  <c r="I34" i="12"/>
  <c r="K32" i="12"/>
  <c r="L31" i="12"/>
  <c r="K30" i="12"/>
  <c r="K29" i="12"/>
  <c r="L28" i="12"/>
  <c r="G26" i="12"/>
  <c r="G42" i="12"/>
  <c r="L27" i="12"/>
  <c r="D2" i="9"/>
  <c r="J66" i="2"/>
  <c r="H51" i="2"/>
  <c r="D70" i="2"/>
  <c r="G12" i="2"/>
  <c r="I10" i="2"/>
  <c r="E25" i="2"/>
  <c r="H26" i="2"/>
  <c r="K27" i="2"/>
  <c r="J42" i="2"/>
  <c r="H56" i="2"/>
  <c r="E70" i="2"/>
  <c r="H71" i="2"/>
  <c r="L24" i="12"/>
  <c r="G41" i="12"/>
  <c r="H40" i="12"/>
  <c r="I39" i="12"/>
  <c r="K37" i="12"/>
  <c r="L36" i="12"/>
  <c r="G33" i="12"/>
  <c r="H32" i="12"/>
  <c r="I31" i="12"/>
  <c r="H30" i="12"/>
  <c r="I29" i="12"/>
  <c r="K27" i="12"/>
  <c r="L26" i="12"/>
  <c r="E5" i="9"/>
  <c r="E42" i="2"/>
  <c r="K38" i="12"/>
  <c r="G34" i="12"/>
  <c r="I30" i="12"/>
  <c r="K26" i="12"/>
  <c r="I66" i="2"/>
  <c r="O16" i="12"/>
  <c r="O8" i="12"/>
  <c r="D41" i="2"/>
  <c r="D71" i="2"/>
  <c r="I11" i="2"/>
  <c r="E26" i="2"/>
  <c r="E71" i="2"/>
  <c r="H72" i="2"/>
  <c r="L22" i="2"/>
  <c r="L52" i="2"/>
  <c r="K24" i="12"/>
  <c r="L43" i="12"/>
  <c r="G40" i="12"/>
  <c r="H39" i="12"/>
  <c r="I38" i="12"/>
  <c r="K36" i="12"/>
  <c r="L35" i="12"/>
  <c r="G32" i="12"/>
  <c r="H31" i="12"/>
  <c r="G30" i="12"/>
  <c r="H29" i="12"/>
  <c r="I28" i="12"/>
  <c r="H25" i="12"/>
  <c r="L25" i="12"/>
  <c r="J12" i="2"/>
  <c r="B4" i="9"/>
  <c r="F11" i="2"/>
  <c r="K43" i="12"/>
  <c r="L42" i="12"/>
  <c r="G39" i="12"/>
  <c r="H38" i="12"/>
  <c r="I37" i="12"/>
  <c r="G31" i="12"/>
  <c r="M64" i="2" l="1"/>
  <c r="C64" i="2"/>
  <c r="M34" i="2"/>
  <c r="C34" i="2"/>
  <c r="C79" i="2"/>
  <c r="M79" i="2" s="1"/>
  <c r="M19" i="2"/>
  <c r="M49" i="2"/>
  <c r="N39" i="12"/>
  <c r="N35" i="12"/>
  <c r="N37" i="12"/>
  <c r="N27" i="12"/>
  <c r="N30" i="12"/>
  <c r="N25" i="12"/>
  <c r="M32" i="12"/>
  <c r="O32" i="12" s="1"/>
  <c r="M26" i="12"/>
  <c r="O26" i="12" s="1"/>
  <c r="M37" i="12"/>
  <c r="O37" i="12" s="1"/>
  <c r="N29" i="12"/>
  <c r="N26" i="12"/>
  <c r="M43" i="12"/>
  <c r="O43" i="12" s="1"/>
  <c r="N36" i="12"/>
  <c r="N31" i="12"/>
  <c r="M27" i="12"/>
  <c r="O27" i="12" s="1"/>
  <c r="M29" i="12"/>
  <c r="O29" i="12" s="1"/>
  <c r="M24" i="12"/>
  <c r="O24" i="12" s="1"/>
  <c r="M35" i="12"/>
  <c r="O35" i="12" s="1"/>
  <c r="M38" i="12"/>
  <c r="O38" i="12" s="1"/>
  <c r="N38" i="12"/>
  <c r="N32" i="12"/>
  <c r="M36" i="12"/>
  <c r="O36" i="12" s="1"/>
  <c r="M39" i="12"/>
  <c r="O39" i="12" s="1"/>
  <c r="N41" i="12"/>
  <c r="M41" i="12"/>
  <c r="O41" i="12" s="1"/>
  <c r="N42" i="12"/>
  <c r="M42" i="12"/>
  <c r="O42" i="12" s="1"/>
  <c r="M31" i="12"/>
  <c r="O31" i="12" s="1"/>
  <c r="N40" i="12"/>
  <c r="M40" i="12"/>
  <c r="O40" i="12" s="1"/>
  <c r="M30" i="12"/>
  <c r="O30" i="12" s="1"/>
  <c r="N34" i="12"/>
  <c r="M34" i="12"/>
  <c r="O34" i="12" s="1"/>
  <c r="M28" i="12"/>
  <c r="O28" i="12" s="1"/>
  <c r="N24" i="12"/>
  <c r="N43" i="12"/>
  <c r="M25" i="12"/>
  <c r="O25" i="12" s="1"/>
  <c r="N33" i="12"/>
  <c r="M33" i="12"/>
  <c r="O33" i="12" s="1"/>
  <c r="N28" i="12"/>
</calcChain>
</file>

<file path=xl/sharedStrings.xml><?xml version="1.0" encoding="utf-8"?>
<sst xmlns="http://schemas.openxmlformats.org/spreadsheetml/2006/main" count="228" uniqueCount="71">
  <si>
    <t>Panel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</si>
  <si>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</si>
  <si>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</si>
  <si>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</si>
  <si>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</si>
  <si>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</si>
  <si>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</si>
  <si>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</si>
  <si>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</si>
  <si>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</si>
  <si>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</si>
  <si>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J</t>
  </si>
  <si>
    <t>K</t>
  </si>
  <si>
    <t>S*</t>
  </si>
  <si>
    <t>IQR</t>
  </si>
  <si>
    <t>CVr%</t>
  </si>
  <si>
    <t xml:space="preserve"> </t>
  </si>
  <si>
    <t>HELP</t>
  </si>
  <si>
    <t>sensory@andreagiomo.com</t>
  </si>
  <si>
    <t>IRP max</t>
  </si>
  <si>
    <t>Usage:</t>
  </si>
  <si>
    <t>Input descriptors (sensory variables) and the upper/lower bound in the sheet "INPUT Descriptors"</t>
  </si>
  <si>
    <t xml:space="preserve">Input only data in the sheet "INPUT Data" </t>
  </si>
  <si>
    <t>Missing values must be zeros, no blanck cells</t>
  </si>
  <si>
    <t>Data control input</t>
  </si>
  <si>
    <t>Results can be seen in the Computing sheet</t>
  </si>
  <si>
    <t>ZOOM must be at 75%</t>
  </si>
  <si>
    <t>Print Results and Data</t>
  </si>
  <si>
    <t>Remember: optimal results must have a CVr% lower of 20%</t>
  </si>
  <si>
    <t>Programming by Andrea Giomo</t>
  </si>
  <si>
    <t>Sample 1</t>
  </si>
  <si>
    <t>Sample 2</t>
  </si>
  <si>
    <t>Sample 3</t>
  </si>
  <si>
    <t>Sample 4</t>
  </si>
  <si>
    <t>REPLICATE</t>
  </si>
  <si>
    <t>Sample</t>
  </si>
  <si>
    <t>Judge</t>
  </si>
  <si>
    <t>Bitter</t>
  </si>
  <si>
    <t xml:space="preserve">Samples </t>
  </si>
  <si>
    <t>M</t>
  </si>
  <si>
    <t>N</t>
  </si>
  <si>
    <t>O</t>
  </si>
  <si>
    <t>P</t>
  </si>
  <si>
    <t>Q</t>
  </si>
  <si>
    <t>R</t>
  </si>
  <si>
    <t>S</t>
  </si>
  <si>
    <t>T</t>
  </si>
  <si>
    <t>n</t>
  </si>
  <si>
    <t>*ID e IRP MUST BE &gt; 3 FIR GOOD PERFORMANCE</t>
  </si>
  <si>
    <t>Comment*</t>
  </si>
  <si>
    <t>Median</t>
  </si>
  <si>
    <t>REMEMBER: CVr% must be &lt; 20%</t>
  </si>
  <si>
    <t>CI Upper</t>
  </si>
  <si>
    <t>CI Lower</t>
  </si>
  <si>
    <t>PRINCIPAL</t>
  </si>
  <si>
    <t>Abnormal fermentation</t>
  </si>
  <si>
    <t>Other defects</t>
  </si>
  <si>
    <t>Salty</t>
  </si>
  <si>
    <t>Acid</t>
  </si>
  <si>
    <t>Hardness</t>
  </si>
  <si>
    <t>Fibrousness</t>
  </si>
  <si>
    <t>Crunchiness</t>
  </si>
  <si>
    <t>Average IRP</t>
  </si>
  <si>
    <t>Average DI</t>
  </si>
  <si>
    <t>DI</t>
  </si>
  <si>
    <t>DI max</t>
  </si>
  <si>
    <t>IRP</t>
  </si>
  <si>
    <t>Descriptor</t>
  </si>
  <si>
    <t>Evaluation scale extended from 1 to 11 (cm); 1 absence, 11 max</t>
  </si>
  <si>
    <t>Sample 1 rep</t>
  </si>
  <si>
    <t>1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</si>
</sst>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0.0"/>
  </numFmts>
  <fonts count="2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12"/>
      <color indexed="10"/>
      <name val="Comic Sans MS"/>
      <family val="4"/>
    </font>
    <font>
      <b/>
      <sz val="12"/>
      <color indexed="12"/>
      <name val="Comic Sans MS"/>
      <family val="4"/>
    </font>
    <font>
      <b/>
      <sz val="11"/>
      <color indexed="10"/>
      <name val="Arial"/>
      <family val="2"/>
    </font>
    <font>
      <sz val="10"/>
      <name val="Arial"/>
    </font>
    <font>
      <b/>
      <sz val="10"/>
      <color indexed="14"/>
      <name val="Arial"/>
      <family val="2"/>
    </font>
    <font>
      <b/>
      <sz val="12"/>
      <name val="Verdana"/>
      <family val="2"/>
    </font>
    <font>
      <sz val="12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color indexed="9"/>
      <name val="Arial"/>
    </font>
    <font>
      <b/>
      <sz val="14"/>
      <color indexed="10"/>
      <name val="Arial"/>
      <family val="2"/>
    </font>
    <font>
      <b/>
      <i/>
      <sz val="12"/>
      <name val="Verdana"/>
      <family val="2"/>
    </font>
    <font>
      <b/>
      <sz val="12"/>
      <color indexed="9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FF0000"/>
      <name val="Arial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 style="thin">
        <color indexed="49"/>
      </right>
      <top style="thin">
        <color auto="1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auto="1"/>
      </top>
      <bottom style="thin">
        <color indexed="49"/>
      </bottom>
      <diagonal/>
    </border>
    <border>
      <left style="thick">
        <color indexed="10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ck">
        <color indexed="10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ck">
        <color indexed="1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/>
    <xf numFmtId="0" fontId="2" fillId="0" borderId="2" xfId="0" applyFont="1" applyBorder="1"/>
    <xf numFmtId="0" fontId="13" fillId="0" borderId="4" xfId="0" applyFont="1" applyBorder="1"/>
    <xf numFmtId="0" fontId="13" fillId="0" borderId="5" xfId="0" applyFont="1" applyBorder="1"/>
    <xf numFmtId="165" fontId="13" fillId="0" borderId="5" xfId="0" quotePrefix="1" applyNumberFormat="1" applyFont="1" applyBorder="1"/>
    <xf numFmtId="0" fontId="13" fillId="0" borderId="7" xfId="0" applyFont="1" applyBorder="1"/>
    <xf numFmtId="0" fontId="13" fillId="0" borderId="8" xfId="0" applyFont="1" applyBorder="1"/>
    <xf numFmtId="165" fontId="13" fillId="0" borderId="8" xfId="0" quotePrefix="1" applyNumberFormat="1" applyFont="1" applyBorder="1"/>
    <xf numFmtId="0" fontId="14" fillId="0" borderId="1" xfId="0" applyFont="1" applyBorder="1"/>
    <xf numFmtId="0" fontId="1" fillId="0" borderId="0" xfId="0" applyFont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4" xfId="0" applyFont="1" applyFill="1" applyBorder="1"/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6" fillId="4" borderId="23" xfId="0" applyFont="1" applyFill="1" applyBorder="1"/>
    <xf numFmtId="0" fontId="16" fillId="4" borderId="0" xfId="0" applyFont="1" applyFill="1"/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0" xfId="0" applyFont="1" applyBorder="1"/>
    <xf numFmtId="0" fontId="16" fillId="2" borderId="24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25" xfId="0" applyFont="1" applyFill="1" applyBorder="1"/>
    <xf numFmtId="0" fontId="19" fillId="0" borderId="0" xfId="0" applyFont="1"/>
    <xf numFmtId="0" fontId="21" fillId="0" borderId="0" xfId="0" applyFont="1"/>
    <xf numFmtId="165" fontId="19" fillId="0" borderId="0" xfId="0" applyNumberFormat="1" applyFont="1"/>
    <xf numFmtId="2" fontId="16" fillId="0" borderId="0" xfId="0" applyNumberFormat="1" applyFont="1"/>
    <xf numFmtId="0" fontId="18" fillId="0" borderId="0" xfId="0" applyFont="1"/>
    <xf numFmtId="0" fontId="17" fillId="0" borderId="26" xfId="0" applyFont="1" applyBorder="1"/>
    <xf numFmtId="165" fontId="17" fillId="0" borderId="26" xfId="0" applyNumberFormat="1" applyFont="1" applyBorder="1"/>
    <xf numFmtId="0" fontId="16" fillId="0" borderId="26" xfId="0" applyFont="1" applyBorder="1"/>
    <xf numFmtId="2" fontId="16" fillId="0" borderId="26" xfId="0" applyNumberFormat="1" applyFont="1" applyBorder="1"/>
    <xf numFmtId="2" fontId="17" fillId="0" borderId="26" xfId="0" applyNumberFormat="1" applyFont="1" applyBorder="1"/>
    <xf numFmtId="165" fontId="16" fillId="0" borderId="26" xfId="0" applyNumberFormat="1" applyFont="1" applyBorder="1"/>
    <xf numFmtId="0" fontId="16" fillId="0" borderId="27" xfId="0" applyFont="1" applyBorder="1"/>
    <xf numFmtId="0" fontId="16" fillId="0" borderId="28" xfId="0" applyFont="1" applyBorder="1"/>
    <xf numFmtId="0" fontId="16" fillId="0" borderId="29" xfId="0" applyFont="1" applyBorder="1"/>
    <xf numFmtId="0" fontId="16" fillId="0" borderId="30" xfId="0" applyFont="1" applyBorder="1"/>
    <xf numFmtId="0" fontId="22" fillId="0" borderId="29" xfId="0" applyFont="1" applyBorder="1"/>
    <xf numFmtId="0" fontId="16" fillId="0" borderId="31" xfId="0" applyFont="1" applyBorder="1"/>
    <xf numFmtId="0" fontId="17" fillId="0" borderId="32" xfId="0" applyFont="1" applyBorder="1"/>
    <xf numFmtId="0" fontId="17" fillId="0" borderId="33" xfId="0" applyFont="1" applyBorder="1"/>
    <xf numFmtId="0" fontId="16" fillId="0" borderId="34" xfId="0" applyFont="1" applyBorder="1"/>
    <xf numFmtId="0" fontId="20" fillId="5" borderId="0" xfId="0" applyFont="1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2" fontId="2" fillId="0" borderId="0" xfId="0" applyNumberFormat="1" applyFont="1"/>
    <xf numFmtId="0" fontId="20" fillId="0" borderId="35" xfId="0" applyFont="1" applyBorder="1" applyAlignment="1">
      <alignment horizontal="left" vertical="center"/>
    </xf>
    <xf numFmtId="164" fontId="20" fillId="0" borderId="35" xfId="1" applyFont="1" applyFill="1" applyBorder="1" applyAlignment="1">
      <alignment horizontal="left" vertical="center"/>
    </xf>
    <xf numFmtId="0" fontId="25" fillId="0" borderId="1" xfId="0" applyFont="1" applyBorder="1"/>
    <xf numFmtId="0" fontId="14" fillId="0" borderId="36" xfId="0" applyFont="1" applyBorder="1" applyAlignment="1">
      <alignment horizontal="center"/>
    </xf>
    <xf numFmtId="1" fontId="14" fillId="0" borderId="22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" fontId="14" fillId="0" borderId="37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/>
    </xf>
    <xf numFmtId="1" fontId="14" fillId="7" borderId="5" xfId="0" applyNumberFormat="1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1" fontId="14" fillId="7" borderId="8" xfId="0" applyNumberFormat="1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0" fillId="0" borderId="5" xfId="0" applyBorder="1"/>
    <xf numFmtId="0" fontId="0" fillId="0" borderId="8" xfId="0" applyBorder="1"/>
    <xf numFmtId="0" fontId="5" fillId="7" borderId="3" xfId="0" applyFont="1" applyFill="1" applyBorder="1"/>
    <xf numFmtId="0" fontId="6" fillId="7" borderId="6" xfId="0" applyFont="1" applyFill="1" applyBorder="1"/>
    <xf numFmtId="0" fontId="13" fillId="7" borderId="12" xfId="0" applyFont="1" applyFill="1" applyBorder="1"/>
    <xf numFmtId="0" fontId="6" fillId="7" borderId="9" xfId="0" applyFont="1" applyFill="1" applyBorder="1"/>
    <xf numFmtId="0" fontId="6" fillId="7" borderId="0" xfId="0" applyFont="1" applyFill="1"/>
    <xf numFmtId="0" fontId="0" fillId="7" borderId="0" xfId="0" applyFill="1"/>
    <xf numFmtId="0" fontId="26" fillId="0" borderId="38" xfId="0" applyFont="1" applyBorder="1"/>
    <xf numFmtId="0" fontId="26" fillId="3" borderId="18" xfId="0" applyFont="1" applyFill="1" applyBorder="1"/>
    <xf numFmtId="0" fontId="26" fillId="3" borderId="20" xfId="0" applyFont="1" applyFill="1" applyBorder="1"/>
    <xf numFmtId="0" fontId="26" fillId="8" borderId="38" xfId="0" applyFont="1" applyFill="1" applyBorder="1"/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51292333811417"/>
          <c:y val="3.62319597318240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it-IT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76205647995662E-2"/>
          <c:y val="0.10079575596817013"/>
          <c:w val="0.93308507843127531"/>
          <c:h val="0.70026525198939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IT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DG!$B$2:$I$2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3.8</c:v>
                </c:pt>
                <c:pt idx="3">
                  <c:v>4.5999999999999996</c:v>
                </c:pt>
                <c:pt idx="4">
                  <c:v>3.55</c:v>
                </c:pt>
                <c:pt idx="5">
                  <c:v>6.45</c:v>
                </c:pt>
                <c:pt idx="6">
                  <c:v>5.65</c:v>
                </c:pt>
                <c:pt idx="7">
                  <c:v>6.5500000000000007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5-4C11-BDA7-C035B98FE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9552"/>
        <c:axId val="84525440"/>
      </c:barChart>
      <c:catAx>
        <c:axId val="8451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5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2544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IT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5195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54553171559899"/>
          <c:y val="3.62318460192476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it-IT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76205647995662E-2"/>
          <c:y val="0.100000067816886"/>
          <c:w val="0.93308507843127531"/>
          <c:h val="0.69166713573346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IT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DG!$B$3:$I$3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C-4903-B28A-A4BCD733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72672"/>
        <c:axId val="95774208"/>
      </c:barChart>
      <c:catAx>
        <c:axId val="957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7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7420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7726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1" l="0.75000000000000033" r="0.750000000000000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54561240681386"/>
          <c:y val="3.62319597318240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it-IT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935374894029703E-2"/>
          <c:y val="0.10079575596817013"/>
          <c:w val="0.93346029267640629"/>
          <c:h val="0.70026525198939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IT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DG!$B$4:$I$4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E-46D6-BDE0-EDCA10D27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10688"/>
        <c:axId val="95812224"/>
      </c:barChart>
      <c:catAx>
        <c:axId val="958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1222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IT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10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1" l="0.75000000000000033" r="0.75000000000000033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61061046076508"/>
          <c:y val="3.62318460192476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it-IT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2583626287911605E-2"/>
          <c:y val="0.11358695652173904"/>
          <c:w val="0.89343493295494369"/>
          <c:h val="0.65422329681615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IT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DG!$B$5:$I$5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7-4142-96E6-F80F91F0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8704"/>
        <c:axId val="95854592"/>
      </c:barChart>
      <c:catAx>
        <c:axId val="9584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545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48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61075620264431"/>
          <c:y val="3.62319597318240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it-IT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939043886598241E-2"/>
          <c:y val="0.10316330023964404"/>
          <c:w val="0.90972328059073404"/>
          <c:h val="0.6696697343778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DG!$A$6</c:f>
              <c:strCache>
                <c:ptCount val="1"/>
                <c:pt idx="0">
                  <c:v>1 rep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IT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DG!$B$6:$I$6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3.55</c:v>
                </c:pt>
                <c:pt idx="3">
                  <c:v>4.9000000000000004</c:v>
                </c:pt>
                <c:pt idx="4">
                  <c:v>3.55</c:v>
                </c:pt>
                <c:pt idx="5">
                  <c:v>7.05</c:v>
                </c:pt>
                <c:pt idx="6">
                  <c:v>5.4</c:v>
                </c:pt>
                <c:pt idx="7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4-4688-B21C-13427E896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70336"/>
        <c:axId val="97588352"/>
      </c:barChart>
      <c:catAx>
        <c:axId val="9587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it-IT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8835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IT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70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96011479873409"/>
          <c:y val="0.15446244529467612"/>
          <c:w val="0.61961100890426102"/>
          <c:h val="0.7474450727480948"/>
        </c:manualLayout>
      </c:layout>
      <c:radarChart>
        <c:radarStyle val="marker"/>
        <c:varyColors val="0"/>
        <c:ser>
          <c:idx val="0"/>
          <c:order val="0"/>
          <c:tx>
            <c:strRef>
              <c:f>DG!$A$2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DG!$B$2:$I$2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3.8</c:v>
                </c:pt>
                <c:pt idx="3">
                  <c:v>4.5999999999999996</c:v>
                </c:pt>
                <c:pt idx="4">
                  <c:v>3.55</c:v>
                </c:pt>
                <c:pt idx="5">
                  <c:v>6.45</c:v>
                </c:pt>
                <c:pt idx="6">
                  <c:v>5.65</c:v>
                </c:pt>
                <c:pt idx="7">
                  <c:v>6.5500000000000007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A-433E-A4BA-B5AEDB27CA23}"/>
            </c:ext>
          </c:extLst>
        </c:ser>
        <c:ser>
          <c:idx val="1"/>
          <c:order val="1"/>
          <c:tx>
            <c:strRef>
              <c:f>DG!$A$3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DG!$B$3:$I$3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A-433E-A4BA-B5AEDB27CA23}"/>
            </c:ext>
          </c:extLst>
        </c:ser>
        <c:ser>
          <c:idx val="2"/>
          <c:order val="2"/>
          <c:tx>
            <c:strRef>
              <c:f>DG!$A$4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DG!$B$4:$I$4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A-433E-A4BA-B5AEDB27CA23}"/>
            </c:ext>
          </c:extLst>
        </c:ser>
        <c:ser>
          <c:idx val="3"/>
          <c:order val="3"/>
          <c:tx>
            <c:strRef>
              <c:f>DG!$A$5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DG!$B$5:$I$5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A-433E-A4BA-B5AEDB27CA23}"/>
            </c:ext>
          </c:extLst>
        </c:ser>
        <c:ser>
          <c:idx val="4"/>
          <c:order val="4"/>
          <c:tx>
            <c:strRef>
              <c:f>DG!$A$6</c:f>
              <c:strCache>
                <c:ptCount val="1"/>
                <c:pt idx="0">
                  <c:v>1 rep</c:v>
                </c:pt>
              </c:strCache>
            </c:strRef>
          </c:tx>
          <c:marker>
            <c:symbol val="none"/>
          </c:marker>
          <c:cat>
            <c:strRef>
              <c:f>DG!$B$1:$I$1</c:f>
              <c:strCache>
                <c:ptCount val="8"/>
                <c:pt idx="0">
                  <c:v>Abnormal fermentation</c:v>
                </c:pt>
                <c:pt idx="1">
                  <c:v>Other defects</c:v>
                </c:pt>
                <c:pt idx="2">
                  <c:v>Salty</c:v>
                </c:pt>
                <c:pt idx="3">
                  <c:v>Bitter</c:v>
                </c:pt>
                <c:pt idx="4">
                  <c:v>Acid</c:v>
                </c:pt>
                <c:pt idx="5">
                  <c:v>Hardness</c:v>
                </c:pt>
                <c:pt idx="6">
                  <c:v>Fibrousness</c:v>
                </c:pt>
                <c:pt idx="7">
                  <c:v>Crunchiness</c:v>
                </c:pt>
              </c:strCache>
            </c:strRef>
          </c:cat>
          <c:val>
            <c:numRef>
              <c:f>DG!$B$6:$I$6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3.55</c:v>
                </c:pt>
                <c:pt idx="3">
                  <c:v>4.9000000000000004</c:v>
                </c:pt>
                <c:pt idx="4">
                  <c:v>3.55</c:v>
                </c:pt>
                <c:pt idx="5">
                  <c:v>7.05</c:v>
                </c:pt>
                <c:pt idx="6">
                  <c:v>5.4</c:v>
                </c:pt>
                <c:pt idx="7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A-433E-A4BA-B5AEDB27C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00576"/>
        <c:axId val="101402112"/>
      </c:radarChart>
      <c:catAx>
        <c:axId val="101400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it-IT" b="1"/>
            </a:pPr>
            <a:endParaRPr lang="es-ES"/>
          </a:p>
        </c:txPr>
        <c:crossAx val="101402112"/>
        <c:crosses val="autoZero"/>
        <c:auto val="1"/>
        <c:lblAlgn val="ctr"/>
        <c:lblOffset val="100"/>
        <c:noMultiLvlLbl val="0"/>
      </c:catAx>
      <c:valAx>
        <c:axId val="10140211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/>
          <a:lstStyle/>
          <a:p>
            <a:pPr>
              <a:defRPr lang="it-IT"/>
            </a:pPr>
            <a:endParaRPr lang="es-ES"/>
          </a:p>
        </c:txPr>
        <c:crossAx val="1014005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498301567444253"/>
          <c:y val="4.9227068149739421E-2"/>
          <c:w val="0.105989698422085"/>
          <c:h val="0.23217240908470294"/>
        </c:manualLayout>
      </c:layout>
      <c:overlay val="0"/>
      <c:txPr>
        <a:bodyPr/>
        <a:lstStyle/>
        <a:p>
          <a:pPr>
            <a:defRPr lang="it-IT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" l="0.75000000000000033" r="0.75000000000000033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3940</xdr:colOff>
      <xdr:row>3</xdr:row>
      <xdr:rowOff>127000</xdr:rowOff>
    </xdr:to>
    <xdr:sp macro="" textlink="">
      <xdr:nvSpPr>
        <xdr:cNvPr id="1033" name="Text Box 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864600" cy="698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Sensory evaluation of table olive</a:t>
          </a:r>
        </a:p>
        <a:p>
          <a:pPr rtl="0"/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COI/OT/MO No 1/Rev. 3-2021</a:t>
          </a:r>
          <a:endParaRPr lang="es-ES" sz="14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endParaRPr lang="it-IT" sz="14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303308</xdr:colOff>
      <xdr:row>3</xdr:row>
      <xdr:rowOff>47690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75335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Sensory evaluation of table olive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COI/OT/MO No 1/Rev. 3-2021</a:t>
          </a:r>
        </a:p>
      </xdr:txBody>
    </xdr:sp>
    <xdr:clientData/>
  </xdr:twoCellAnchor>
  <xdr:twoCellAnchor editAs="oneCell">
    <xdr:from>
      <xdr:col>12</xdr:col>
      <xdr:colOff>12700</xdr:colOff>
      <xdr:row>3</xdr:row>
      <xdr:rowOff>76200</xdr:rowOff>
    </xdr:from>
    <xdr:to>
      <xdr:col>12</xdr:col>
      <xdr:colOff>2755900</xdr:colOff>
      <xdr:row>11</xdr:row>
      <xdr:rowOff>25400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43400" y="647700"/>
          <a:ext cx="2984500" cy="254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12700</xdr:rowOff>
    </xdr:from>
    <xdr:to>
      <xdr:col>7</xdr:col>
      <xdr:colOff>736600</xdr:colOff>
      <xdr:row>21</xdr:row>
      <xdr:rowOff>0</xdr:rowOff>
    </xdr:to>
    <xdr:graphicFrame macro="">
      <xdr:nvGraphicFramePr>
        <xdr:cNvPr id="10296" name="Chart 2">
          <a:extLst>
            <a:ext uri="{FF2B5EF4-FFF2-40B4-BE49-F238E27FC236}">
              <a16:creationId xmlns:a16="http://schemas.microsoft.com/office/drawing/2014/main" id="{00000000-0008-0000-0300-00003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21</xdr:row>
      <xdr:rowOff>0</xdr:rowOff>
    </xdr:from>
    <xdr:to>
      <xdr:col>7</xdr:col>
      <xdr:colOff>736600</xdr:colOff>
      <xdr:row>45</xdr:row>
      <xdr:rowOff>0</xdr:rowOff>
    </xdr:to>
    <xdr:graphicFrame macro="">
      <xdr:nvGraphicFramePr>
        <xdr:cNvPr id="10297" name="Chart 3">
          <a:extLst>
            <a:ext uri="{FF2B5EF4-FFF2-40B4-BE49-F238E27FC236}">
              <a16:creationId xmlns:a16="http://schemas.microsoft.com/office/drawing/2014/main" id="{00000000-0008-0000-0300-00003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736600</xdr:colOff>
      <xdr:row>0</xdr:row>
      <xdr:rowOff>12700</xdr:rowOff>
    </xdr:from>
    <xdr:to>
      <xdr:col>15</xdr:col>
      <xdr:colOff>406400</xdr:colOff>
      <xdr:row>21</xdr:row>
      <xdr:rowOff>0</xdr:rowOff>
    </xdr:to>
    <xdr:graphicFrame macro="">
      <xdr:nvGraphicFramePr>
        <xdr:cNvPr id="10298" name="Chart 4">
          <a:extLst>
            <a:ext uri="{FF2B5EF4-FFF2-40B4-BE49-F238E27FC236}">
              <a16:creationId xmlns:a16="http://schemas.microsoft.com/office/drawing/2014/main" id="{00000000-0008-0000-0300-00003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736600</xdr:colOff>
      <xdr:row>21</xdr:row>
      <xdr:rowOff>0</xdr:rowOff>
    </xdr:from>
    <xdr:to>
      <xdr:col>15</xdr:col>
      <xdr:colOff>406400</xdr:colOff>
      <xdr:row>45</xdr:row>
      <xdr:rowOff>0</xdr:rowOff>
    </xdr:to>
    <xdr:graphicFrame macro="">
      <xdr:nvGraphicFramePr>
        <xdr:cNvPr id="10299" name="Chart 5">
          <a:extLst>
            <a:ext uri="{FF2B5EF4-FFF2-40B4-BE49-F238E27FC236}">
              <a16:creationId xmlns:a16="http://schemas.microsoft.com/office/drawing/2014/main" id="{00000000-0008-0000-0300-00003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406400</xdr:colOff>
      <xdr:row>0</xdr:row>
      <xdr:rowOff>12700</xdr:rowOff>
    </xdr:from>
    <xdr:to>
      <xdr:col>23</xdr:col>
      <xdr:colOff>127000</xdr:colOff>
      <xdr:row>21</xdr:row>
      <xdr:rowOff>0</xdr:rowOff>
    </xdr:to>
    <xdr:graphicFrame macro="">
      <xdr:nvGraphicFramePr>
        <xdr:cNvPr id="10300" name="Chart 6">
          <a:extLst>
            <a:ext uri="{FF2B5EF4-FFF2-40B4-BE49-F238E27FC236}">
              <a16:creationId xmlns:a16="http://schemas.microsoft.com/office/drawing/2014/main" id="{00000000-0008-0000-03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6</xdr:row>
      <xdr:rowOff>120650</xdr:rowOff>
    </xdr:from>
    <xdr:to>
      <xdr:col>9</xdr:col>
      <xdr:colOff>12700</xdr:colOff>
      <xdr:row>43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4:L123"/>
  <sheetViews>
    <sheetView showGridLines="0" zoomScale="75" zoomScaleNormal="75" zoomScalePageLayoutView="75" workbookViewId="0">
      <selection activeCell="O11" sqref="O11"/>
    </sheetView>
  </sheetViews>
  <sheetFormatPr baseColWidth="10" defaultColWidth="11.44140625" defaultRowHeight="16.2" x14ac:dyDescent="0.3"/>
  <cols>
    <col min="1" max="1" width="17.77734375" style="24" bestFit="1" customWidth="1"/>
    <col min="2" max="2" width="9.33203125" style="25" bestFit="1" customWidth="1"/>
    <col min="3" max="3" width="11.44140625" style="25" bestFit="1" customWidth="1"/>
    <col min="4" max="4" width="10.109375" style="25" bestFit="1" customWidth="1"/>
    <col min="5" max="5" width="23.44140625" style="26" bestFit="1" customWidth="1"/>
    <col min="6" max="6" width="14.6640625" style="26" bestFit="1" customWidth="1"/>
    <col min="7" max="7" width="6.33203125" style="26" bestFit="1" customWidth="1"/>
    <col min="8" max="8" width="6.77734375" style="26" bestFit="1" customWidth="1"/>
    <col min="9" max="9" width="6" style="26" bestFit="1" customWidth="1"/>
    <col min="10" max="10" width="10.77734375" style="26" bestFit="1" customWidth="1"/>
    <col min="11" max="11" width="13.44140625" style="26" bestFit="1" customWidth="1"/>
    <col min="12" max="12" width="13.6640625" style="26" bestFit="1" customWidth="1"/>
    <col min="13" max="16384" width="11.44140625" style="26"/>
  </cols>
  <sheetData>
    <row r="4" spans="1:12" ht="16.8" thickBot="1" x14ac:dyDescent="0.35"/>
    <row r="5" spans="1:12" ht="27.75" customHeight="1" thickTop="1" x14ac:dyDescent="0.3">
      <c r="B5" s="27"/>
      <c r="C5" s="28"/>
      <c r="D5" s="28"/>
      <c r="E5" s="29"/>
      <c r="F5" s="29"/>
      <c r="G5" s="29"/>
      <c r="H5" s="29"/>
      <c r="I5" s="29"/>
      <c r="J5" s="29"/>
      <c r="K5" s="29"/>
      <c r="L5" s="29"/>
    </row>
    <row r="6" spans="1:12" ht="27.75" customHeight="1" x14ac:dyDescent="0.3">
      <c r="A6" s="24" t="s">
        <v>30</v>
      </c>
      <c r="B6" s="30" t="s">
        <v>0</v>
      </c>
      <c r="C6" s="31" t="s">
        <v>35</v>
      </c>
      <c r="D6" s="31" t="s">
        <v>36</v>
      </c>
      <c r="E6" s="31" t="s">
        <v>55</v>
      </c>
      <c r="F6" s="31" t="s">
        <v>56</v>
      </c>
      <c r="G6" s="31" t="s">
        <v>57</v>
      </c>
      <c r="H6" s="31" t="s">
        <v>37</v>
      </c>
      <c r="I6" s="31" t="s">
        <v>58</v>
      </c>
      <c r="J6" s="31" t="s">
        <v>59</v>
      </c>
      <c r="K6" s="31" t="s">
        <v>60</v>
      </c>
      <c r="L6" s="31" t="s">
        <v>61</v>
      </c>
    </row>
    <row r="7" spans="1:12" ht="27.75" customHeight="1" x14ac:dyDescent="0.3">
      <c r="A7" s="53" t="s">
        <v>54</v>
      </c>
      <c r="B7" s="32" t="s">
        <v>47</v>
      </c>
      <c r="C7" s="33">
        <v>1</v>
      </c>
      <c r="D7" s="33" t="s">
        <v>1</v>
      </c>
      <c r="E7" s="96">
        <v>1</v>
      </c>
      <c r="F7" s="96">
        <v>1</v>
      </c>
      <c r="G7" s="96">
        <v>3.8</v>
      </c>
      <c r="H7" s="96">
        <v>5.2</v>
      </c>
      <c r="I7" s="96">
        <v>3.5</v>
      </c>
      <c r="J7" s="96">
        <v>6.7</v>
      </c>
      <c r="K7" s="96">
        <v>7.3</v>
      </c>
      <c r="L7" s="96">
        <v>6.7</v>
      </c>
    </row>
    <row r="8" spans="1:12" ht="27.75" customHeight="1" x14ac:dyDescent="0.3">
      <c r="B8" s="32"/>
      <c r="C8" s="33"/>
      <c r="D8" s="33" t="s">
        <v>2</v>
      </c>
      <c r="E8" s="99">
        <v>3.2</v>
      </c>
      <c r="F8" s="99">
        <v>1</v>
      </c>
      <c r="G8" s="99">
        <v>2.4</v>
      </c>
      <c r="H8" s="99">
        <v>2.9</v>
      </c>
      <c r="I8" s="99">
        <v>2.4</v>
      </c>
      <c r="J8" s="99">
        <v>8.6999999999999993</v>
      </c>
      <c r="K8" s="99">
        <v>8.9</v>
      </c>
      <c r="L8" s="99">
        <v>9.3000000000000007</v>
      </c>
    </row>
    <row r="9" spans="1:12" ht="27.75" customHeight="1" x14ac:dyDescent="0.3">
      <c r="B9" s="32"/>
      <c r="C9" s="33"/>
      <c r="D9" s="33" t="s">
        <v>3</v>
      </c>
      <c r="E9" s="96">
        <v>1</v>
      </c>
      <c r="F9" s="96">
        <v>1</v>
      </c>
      <c r="G9" s="96">
        <v>5.6</v>
      </c>
      <c r="H9" s="96">
        <v>7.6</v>
      </c>
      <c r="I9" s="96">
        <v>6.4</v>
      </c>
      <c r="J9" s="96">
        <v>10.4</v>
      </c>
      <c r="K9" s="96">
        <v>9.3000000000000007</v>
      </c>
      <c r="L9" s="96">
        <v>10.4</v>
      </c>
    </row>
    <row r="10" spans="1:12" ht="27.75" customHeight="1" x14ac:dyDescent="0.3">
      <c r="B10" s="32"/>
      <c r="C10" s="33"/>
      <c r="D10" s="33" t="s">
        <v>4</v>
      </c>
      <c r="E10" s="99">
        <v>1</v>
      </c>
      <c r="F10" s="99">
        <v>1</v>
      </c>
      <c r="G10" s="99">
        <v>4</v>
      </c>
      <c r="H10" s="99">
        <v>5.5</v>
      </c>
      <c r="I10" s="99">
        <v>5.0999999999999996</v>
      </c>
      <c r="J10" s="99">
        <v>5.7</v>
      </c>
      <c r="K10" s="99">
        <v>5</v>
      </c>
      <c r="L10" s="99">
        <v>5.7</v>
      </c>
    </row>
    <row r="11" spans="1:12" ht="27.75" customHeight="1" x14ac:dyDescent="0.3">
      <c r="B11" s="32"/>
      <c r="C11" s="33"/>
      <c r="D11" s="33" t="s">
        <v>5</v>
      </c>
      <c r="E11" s="99">
        <v>1</v>
      </c>
      <c r="F11" s="99">
        <v>2</v>
      </c>
      <c r="G11" s="99">
        <v>4.3</v>
      </c>
      <c r="H11" s="99">
        <v>4.3</v>
      </c>
      <c r="I11" s="99">
        <v>1.8</v>
      </c>
      <c r="J11" s="99">
        <v>7.1</v>
      </c>
      <c r="K11" s="99">
        <v>2.9</v>
      </c>
      <c r="L11" s="99">
        <v>7.9</v>
      </c>
    </row>
    <row r="12" spans="1:12" ht="27.75" customHeight="1" x14ac:dyDescent="0.3">
      <c r="B12" s="32"/>
      <c r="C12" s="33"/>
      <c r="D12" s="33" t="s">
        <v>6</v>
      </c>
      <c r="E12" s="99">
        <v>1</v>
      </c>
      <c r="F12" s="99">
        <v>1</v>
      </c>
      <c r="G12" s="99">
        <v>3.3</v>
      </c>
      <c r="H12" s="99">
        <v>4.9000000000000004</v>
      </c>
      <c r="I12" s="99">
        <v>3.6</v>
      </c>
      <c r="J12" s="99">
        <v>6.2</v>
      </c>
      <c r="K12" s="99">
        <v>5.8</v>
      </c>
      <c r="L12" s="99">
        <v>5.4</v>
      </c>
    </row>
    <row r="13" spans="1:12" ht="27.75" customHeight="1" x14ac:dyDescent="0.3">
      <c r="B13" s="32"/>
      <c r="C13" s="33"/>
      <c r="D13" s="33" t="s">
        <v>7</v>
      </c>
      <c r="E13" s="96">
        <v>1</v>
      </c>
      <c r="F13" s="96">
        <v>1</v>
      </c>
      <c r="G13" s="96">
        <v>3.8</v>
      </c>
      <c r="H13" s="96">
        <v>4.3</v>
      </c>
      <c r="I13" s="96">
        <v>4.5999999999999996</v>
      </c>
      <c r="J13" s="96">
        <v>4</v>
      </c>
      <c r="K13" s="96">
        <v>5</v>
      </c>
      <c r="L13" s="96">
        <v>6.4</v>
      </c>
    </row>
    <row r="14" spans="1:12" ht="27.75" customHeight="1" x14ac:dyDescent="0.3">
      <c r="B14" s="32"/>
      <c r="C14" s="33"/>
      <c r="D14" s="33" t="s">
        <v>8</v>
      </c>
      <c r="E14" s="99">
        <v>1</v>
      </c>
      <c r="F14" s="99">
        <v>2.9</v>
      </c>
      <c r="G14" s="99">
        <v>2.9</v>
      </c>
      <c r="H14" s="99">
        <v>3.6</v>
      </c>
      <c r="I14" s="99">
        <v>3</v>
      </c>
      <c r="J14" s="99">
        <v>4</v>
      </c>
      <c r="K14" s="99">
        <v>5.5</v>
      </c>
      <c r="L14" s="99">
        <v>4.2</v>
      </c>
    </row>
    <row r="15" spans="1:12" ht="27.75" customHeight="1" x14ac:dyDescent="0.3">
      <c r="B15" s="32"/>
      <c r="C15" s="33"/>
      <c r="D15" s="33" t="s">
        <v>9</v>
      </c>
      <c r="E15" s="97"/>
      <c r="F15" s="97"/>
      <c r="G15" s="97"/>
      <c r="H15" s="97"/>
      <c r="I15" s="97"/>
      <c r="J15" s="97"/>
      <c r="K15" s="97"/>
      <c r="L15" s="97"/>
    </row>
    <row r="16" spans="1:12" ht="27.75" customHeight="1" x14ac:dyDescent="0.3">
      <c r="B16" s="32"/>
      <c r="C16" s="33"/>
      <c r="D16" s="33" t="s">
        <v>11</v>
      </c>
      <c r="E16" s="97"/>
      <c r="F16" s="97"/>
      <c r="G16" s="97"/>
      <c r="H16" s="97"/>
      <c r="I16" s="97"/>
      <c r="J16" s="97"/>
      <c r="K16" s="97"/>
      <c r="L16" s="97"/>
    </row>
    <row r="17" spans="1:12" ht="27.75" customHeight="1" x14ac:dyDescent="0.3">
      <c r="B17" s="32"/>
      <c r="C17" s="33"/>
      <c r="D17" s="33" t="s">
        <v>12</v>
      </c>
      <c r="E17" s="97"/>
      <c r="F17" s="97"/>
      <c r="G17" s="97"/>
      <c r="H17" s="97"/>
      <c r="I17" s="97"/>
      <c r="J17" s="97"/>
      <c r="K17" s="97"/>
      <c r="L17" s="97"/>
    </row>
    <row r="18" spans="1:12" ht="27.75" customHeight="1" x14ac:dyDescent="0.3">
      <c r="B18" s="32"/>
      <c r="C18" s="33"/>
      <c r="D18" s="33" t="s">
        <v>10</v>
      </c>
      <c r="E18" s="97"/>
      <c r="F18" s="97"/>
      <c r="G18" s="97"/>
      <c r="H18" s="97"/>
      <c r="I18" s="97"/>
      <c r="J18" s="97"/>
      <c r="K18" s="97"/>
      <c r="L18" s="97"/>
    </row>
    <row r="19" spans="1:12" ht="27.75" customHeight="1" x14ac:dyDescent="0.3">
      <c r="B19" s="32"/>
      <c r="C19" s="33"/>
      <c r="D19" s="33" t="s">
        <v>39</v>
      </c>
      <c r="E19" s="97"/>
      <c r="F19" s="97"/>
      <c r="G19" s="97"/>
      <c r="H19" s="97"/>
      <c r="I19" s="97"/>
      <c r="J19" s="97"/>
      <c r="K19" s="97"/>
      <c r="L19" s="97"/>
    </row>
    <row r="20" spans="1:12" ht="27.75" customHeight="1" x14ac:dyDescent="0.3">
      <c r="B20" s="32"/>
      <c r="C20" s="33"/>
      <c r="D20" s="33" t="s">
        <v>40</v>
      </c>
      <c r="E20" s="97"/>
      <c r="F20" s="97"/>
      <c r="G20" s="97"/>
      <c r="H20" s="97"/>
      <c r="I20" s="97"/>
      <c r="J20" s="97"/>
      <c r="K20" s="97"/>
      <c r="L20" s="97"/>
    </row>
    <row r="21" spans="1:12" ht="27.75" customHeight="1" x14ac:dyDescent="0.3">
      <c r="B21" s="32"/>
      <c r="C21" s="33"/>
      <c r="D21" s="33" t="s">
        <v>41</v>
      </c>
      <c r="E21" s="97"/>
      <c r="F21" s="97"/>
      <c r="G21" s="97"/>
      <c r="H21" s="97"/>
      <c r="I21" s="97"/>
      <c r="J21" s="97"/>
      <c r="K21" s="97"/>
      <c r="L21" s="97"/>
    </row>
    <row r="22" spans="1:12" ht="27.75" customHeight="1" x14ac:dyDescent="0.3">
      <c r="B22" s="32"/>
      <c r="C22" s="33"/>
      <c r="D22" s="33" t="s">
        <v>42</v>
      </c>
      <c r="E22" s="97"/>
      <c r="F22" s="97"/>
      <c r="G22" s="97"/>
      <c r="H22" s="97"/>
      <c r="I22" s="97"/>
      <c r="J22" s="97"/>
      <c r="K22" s="97"/>
      <c r="L22" s="97"/>
    </row>
    <row r="23" spans="1:12" ht="27.75" customHeight="1" x14ac:dyDescent="0.3">
      <c r="B23" s="32"/>
      <c r="C23" s="33"/>
      <c r="D23" s="33" t="s">
        <v>43</v>
      </c>
      <c r="E23" s="97"/>
      <c r="F23" s="97"/>
      <c r="G23" s="97"/>
      <c r="H23" s="97"/>
      <c r="I23" s="97"/>
      <c r="J23" s="97"/>
      <c r="K23" s="97"/>
      <c r="L23" s="97"/>
    </row>
    <row r="24" spans="1:12" ht="27.75" customHeight="1" x14ac:dyDescent="0.3">
      <c r="B24" s="32"/>
      <c r="C24" s="33"/>
      <c r="D24" s="33" t="s">
        <v>44</v>
      </c>
      <c r="E24" s="97"/>
      <c r="F24" s="97"/>
      <c r="G24" s="97"/>
      <c r="H24" s="97"/>
      <c r="I24" s="97"/>
      <c r="J24" s="97"/>
      <c r="K24" s="97"/>
      <c r="L24" s="97"/>
    </row>
    <row r="25" spans="1:12" ht="27.75" customHeight="1" x14ac:dyDescent="0.3">
      <c r="B25" s="32"/>
      <c r="C25" s="33"/>
      <c r="D25" s="33" t="s">
        <v>45</v>
      </c>
      <c r="E25" s="97"/>
      <c r="F25" s="97"/>
      <c r="G25" s="97"/>
      <c r="H25" s="97"/>
      <c r="I25" s="97"/>
      <c r="J25" s="97"/>
      <c r="K25" s="97"/>
      <c r="L25" s="97"/>
    </row>
    <row r="26" spans="1:12" ht="27.75" customHeight="1" x14ac:dyDescent="0.3">
      <c r="B26" s="34"/>
      <c r="C26" s="35"/>
      <c r="D26" s="35" t="s">
        <v>46</v>
      </c>
      <c r="E26" s="98"/>
      <c r="F26" s="98"/>
      <c r="G26" s="98"/>
      <c r="H26" s="98"/>
      <c r="I26" s="98"/>
      <c r="J26" s="98"/>
      <c r="K26" s="98"/>
      <c r="L26" s="98"/>
    </row>
    <row r="27" spans="1:12" ht="27.75" customHeight="1" x14ac:dyDescent="0.3">
      <c r="B27" s="36"/>
      <c r="C27" s="37"/>
      <c r="D27" s="38"/>
      <c r="E27" s="39"/>
      <c r="F27" s="39"/>
      <c r="G27" s="39"/>
      <c r="H27" s="39"/>
      <c r="I27" s="39"/>
      <c r="J27" s="39"/>
      <c r="K27" s="39"/>
      <c r="L27" s="39"/>
    </row>
    <row r="28" spans="1:12" ht="27.75" customHeight="1" x14ac:dyDescent="0.3">
      <c r="B28" s="36"/>
      <c r="C28" s="37"/>
      <c r="D28" s="37"/>
      <c r="E28" s="40"/>
      <c r="F28" s="40"/>
      <c r="G28" s="40"/>
      <c r="H28" s="40"/>
      <c r="I28" s="40"/>
      <c r="J28" s="40"/>
      <c r="K28" s="40"/>
      <c r="L28" s="40"/>
    </row>
    <row r="29" spans="1:12" ht="27.75" customHeight="1" x14ac:dyDescent="0.3">
      <c r="A29" s="24" t="s">
        <v>31</v>
      </c>
      <c r="B29" s="41" t="str">
        <f>B6</f>
        <v>Panel</v>
      </c>
      <c r="C29" s="42" t="str">
        <f>C6</f>
        <v>Sample</v>
      </c>
      <c r="D29" s="42" t="str">
        <f>D6</f>
        <v>Judge</v>
      </c>
      <c r="E29" s="42" t="str">
        <f t="shared" ref="E29:L29" si="0">E6</f>
        <v>Abnormal fermentation</v>
      </c>
      <c r="F29" s="42" t="str">
        <f t="shared" si="0"/>
        <v>Other defects</v>
      </c>
      <c r="G29" s="42" t="str">
        <f t="shared" si="0"/>
        <v>Salty</v>
      </c>
      <c r="H29" s="42" t="str">
        <f t="shared" si="0"/>
        <v>Bitter</v>
      </c>
      <c r="I29" s="42" t="str">
        <f t="shared" si="0"/>
        <v>Acid</v>
      </c>
      <c r="J29" s="42" t="str">
        <f t="shared" si="0"/>
        <v>Hardness</v>
      </c>
      <c r="K29" s="42" t="str">
        <f t="shared" si="0"/>
        <v>Fibrousness</v>
      </c>
      <c r="L29" s="42" t="str">
        <f t="shared" si="0"/>
        <v>Crunchiness</v>
      </c>
    </row>
    <row r="30" spans="1:12" ht="27.75" customHeight="1" x14ac:dyDescent="0.3">
      <c r="B30" s="43"/>
      <c r="C30" s="44">
        <v>2</v>
      </c>
      <c r="D30" s="44" t="s">
        <v>1</v>
      </c>
      <c r="E30" s="45">
        <v>1</v>
      </c>
      <c r="F30" s="45">
        <v>1</v>
      </c>
      <c r="G30" s="45">
        <v>1</v>
      </c>
      <c r="H30" s="45">
        <v>1</v>
      </c>
      <c r="I30" s="45">
        <v>1</v>
      </c>
      <c r="J30" s="45">
        <v>1</v>
      </c>
      <c r="K30" s="45">
        <v>1</v>
      </c>
      <c r="L30" s="45">
        <v>1</v>
      </c>
    </row>
    <row r="31" spans="1:12" ht="27.75" customHeight="1" x14ac:dyDescent="0.3">
      <c r="B31" s="43"/>
      <c r="C31" s="44"/>
      <c r="D31" s="44" t="s">
        <v>2</v>
      </c>
      <c r="E31" s="45">
        <v>1</v>
      </c>
      <c r="F31" s="45">
        <v>1</v>
      </c>
      <c r="G31" s="45">
        <v>1</v>
      </c>
      <c r="H31" s="45">
        <v>1</v>
      </c>
      <c r="I31" s="45">
        <v>1</v>
      </c>
      <c r="J31" s="45">
        <v>1</v>
      </c>
      <c r="K31" s="45">
        <v>1</v>
      </c>
      <c r="L31" s="45">
        <v>1</v>
      </c>
    </row>
    <row r="32" spans="1:12" ht="27.75" customHeight="1" x14ac:dyDescent="0.3">
      <c r="B32" s="43"/>
      <c r="C32" s="44"/>
      <c r="D32" s="44" t="s">
        <v>3</v>
      </c>
      <c r="E32" s="45">
        <v>1</v>
      </c>
      <c r="F32" s="45">
        <v>1</v>
      </c>
      <c r="G32" s="45">
        <v>1</v>
      </c>
      <c r="H32" s="45">
        <v>1</v>
      </c>
      <c r="I32" s="45">
        <v>1</v>
      </c>
      <c r="J32" s="45">
        <v>1</v>
      </c>
      <c r="K32" s="45">
        <v>1</v>
      </c>
      <c r="L32" s="45">
        <v>1</v>
      </c>
    </row>
    <row r="33" spans="2:12" ht="27.75" customHeight="1" x14ac:dyDescent="0.3">
      <c r="B33" s="43"/>
      <c r="C33" s="44"/>
      <c r="D33" s="44" t="s">
        <v>4</v>
      </c>
      <c r="E33" s="45">
        <v>1</v>
      </c>
      <c r="F33" s="45">
        <v>1</v>
      </c>
      <c r="G33" s="45">
        <v>1</v>
      </c>
      <c r="H33" s="45">
        <v>1</v>
      </c>
      <c r="I33" s="45">
        <v>1</v>
      </c>
      <c r="J33" s="45">
        <v>1</v>
      </c>
      <c r="K33" s="45">
        <v>1</v>
      </c>
      <c r="L33" s="45">
        <v>1</v>
      </c>
    </row>
    <row r="34" spans="2:12" ht="27.75" customHeight="1" x14ac:dyDescent="0.3">
      <c r="B34" s="43"/>
      <c r="C34" s="44"/>
      <c r="D34" s="44" t="s">
        <v>5</v>
      </c>
      <c r="E34" s="45">
        <v>1</v>
      </c>
      <c r="F34" s="45">
        <v>1</v>
      </c>
      <c r="G34" s="45">
        <v>1</v>
      </c>
      <c r="H34" s="45">
        <v>1</v>
      </c>
      <c r="I34" s="45">
        <v>1</v>
      </c>
      <c r="J34" s="45">
        <v>1</v>
      </c>
      <c r="K34" s="45">
        <v>1</v>
      </c>
      <c r="L34" s="45">
        <v>1</v>
      </c>
    </row>
    <row r="35" spans="2:12" ht="27.75" customHeight="1" x14ac:dyDescent="0.3">
      <c r="B35" s="43"/>
      <c r="C35" s="44"/>
      <c r="D35" s="44" t="s">
        <v>6</v>
      </c>
      <c r="E35" s="45">
        <v>1</v>
      </c>
      <c r="F35" s="45">
        <v>1</v>
      </c>
      <c r="G35" s="45">
        <v>1</v>
      </c>
      <c r="H35" s="45">
        <v>1</v>
      </c>
      <c r="I35" s="45">
        <v>1</v>
      </c>
      <c r="J35" s="45">
        <v>1</v>
      </c>
      <c r="K35" s="45">
        <v>1</v>
      </c>
      <c r="L35" s="45">
        <v>1</v>
      </c>
    </row>
    <row r="36" spans="2:12" ht="27.75" customHeight="1" x14ac:dyDescent="0.3">
      <c r="B36" s="43"/>
      <c r="C36" s="44"/>
      <c r="D36" s="44" t="s">
        <v>7</v>
      </c>
      <c r="E36" s="45">
        <v>1</v>
      </c>
      <c r="F36" s="45">
        <v>1</v>
      </c>
      <c r="G36" s="45">
        <v>1</v>
      </c>
      <c r="H36" s="45">
        <v>1</v>
      </c>
      <c r="I36" s="45">
        <v>1</v>
      </c>
      <c r="J36" s="45">
        <v>1</v>
      </c>
      <c r="K36" s="45">
        <v>1</v>
      </c>
      <c r="L36" s="45">
        <v>1</v>
      </c>
    </row>
    <row r="37" spans="2:12" ht="27.75" customHeight="1" x14ac:dyDescent="0.3">
      <c r="B37" s="43"/>
      <c r="C37" s="44"/>
      <c r="D37" s="44" t="s">
        <v>8</v>
      </c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</row>
    <row r="38" spans="2:12" ht="27.75" customHeight="1" x14ac:dyDescent="0.3">
      <c r="B38" s="43"/>
      <c r="C38" s="44"/>
      <c r="D38" s="44" t="s">
        <v>9</v>
      </c>
      <c r="E38" s="45"/>
      <c r="F38" s="45"/>
      <c r="G38" s="45"/>
      <c r="H38" s="45"/>
      <c r="I38" s="45"/>
      <c r="J38" s="45"/>
      <c r="K38" s="45"/>
      <c r="L38" s="45"/>
    </row>
    <row r="39" spans="2:12" ht="27.75" customHeight="1" x14ac:dyDescent="0.3">
      <c r="B39" s="43"/>
      <c r="C39" s="44"/>
      <c r="D39" s="44" t="s">
        <v>11</v>
      </c>
      <c r="E39" s="45"/>
      <c r="F39" s="45"/>
      <c r="G39" s="45"/>
      <c r="H39" s="45"/>
      <c r="I39" s="45"/>
      <c r="J39" s="45"/>
      <c r="K39" s="45"/>
      <c r="L39" s="45"/>
    </row>
    <row r="40" spans="2:12" ht="27.75" customHeight="1" x14ac:dyDescent="0.3">
      <c r="B40" s="43"/>
      <c r="C40" s="44"/>
      <c r="D40" s="44" t="s">
        <v>12</v>
      </c>
      <c r="E40" s="45"/>
      <c r="F40" s="45"/>
      <c r="G40" s="45"/>
      <c r="H40" s="45"/>
      <c r="I40" s="45"/>
      <c r="J40" s="45"/>
      <c r="K40" s="45"/>
      <c r="L40" s="45"/>
    </row>
    <row r="41" spans="2:12" ht="27.75" customHeight="1" x14ac:dyDescent="0.3">
      <c r="B41" s="43"/>
      <c r="C41" s="44"/>
      <c r="D41" s="44" t="s">
        <v>10</v>
      </c>
      <c r="E41" s="45"/>
      <c r="F41" s="45"/>
      <c r="G41" s="45"/>
      <c r="H41" s="45"/>
      <c r="I41" s="45"/>
      <c r="J41" s="45"/>
      <c r="K41" s="45"/>
      <c r="L41" s="45"/>
    </row>
    <row r="42" spans="2:12" ht="27.75" customHeight="1" x14ac:dyDescent="0.3">
      <c r="B42" s="43"/>
      <c r="C42" s="44"/>
      <c r="D42" s="44" t="s">
        <v>39</v>
      </c>
      <c r="E42" s="45"/>
      <c r="F42" s="45"/>
      <c r="G42" s="45"/>
      <c r="H42" s="45"/>
      <c r="I42" s="45"/>
      <c r="J42" s="45"/>
      <c r="K42" s="45"/>
      <c r="L42" s="45"/>
    </row>
    <row r="43" spans="2:12" ht="27.75" customHeight="1" x14ac:dyDescent="0.3">
      <c r="B43" s="43"/>
      <c r="C43" s="44"/>
      <c r="D43" s="44" t="s">
        <v>40</v>
      </c>
      <c r="E43" s="45"/>
      <c r="F43" s="45"/>
      <c r="G43" s="45"/>
      <c r="H43" s="45"/>
      <c r="I43" s="45"/>
      <c r="J43" s="45"/>
      <c r="K43" s="45"/>
      <c r="L43" s="45"/>
    </row>
    <row r="44" spans="2:12" ht="27.75" customHeight="1" x14ac:dyDescent="0.3">
      <c r="B44" s="43"/>
      <c r="C44" s="44"/>
      <c r="D44" s="44" t="s">
        <v>41</v>
      </c>
      <c r="E44" s="45"/>
      <c r="F44" s="45"/>
      <c r="G44" s="45"/>
      <c r="H44" s="45"/>
      <c r="I44" s="45"/>
      <c r="J44" s="45"/>
      <c r="K44" s="45"/>
      <c r="L44" s="45"/>
    </row>
    <row r="45" spans="2:12" ht="27.75" customHeight="1" x14ac:dyDescent="0.3">
      <c r="B45" s="43"/>
      <c r="C45" s="44"/>
      <c r="D45" s="44" t="s">
        <v>42</v>
      </c>
      <c r="E45" s="45"/>
      <c r="F45" s="45"/>
      <c r="G45" s="45"/>
      <c r="H45" s="45"/>
      <c r="I45" s="45"/>
      <c r="J45" s="45"/>
      <c r="K45" s="45"/>
      <c r="L45" s="45"/>
    </row>
    <row r="46" spans="2:12" ht="27.75" customHeight="1" x14ac:dyDescent="0.3">
      <c r="B46" s="43"/>
      <c r="C46" s="44"/>
      <c r="D46" s="44" t="s">
        <v>43</v>
      </c>
      <c r="E46" s="45"/>
      <c r="F46" s="45"/>
      <c r="G46" s="45"/>
      <c r="H46" s="45"/>
      <c r="I46" s="45"/>
      <c r="J46" s="45"/>
      <c r="K46" s="45"/>
      <c r="L46" s="45"/>
    </row>
    <row r="47" spans="2:12" ht="27.75" customHeight="1" x14ac:dyDescent="0.3">
      <c r="B47" s="43"/>
      <c r="C47" s="44"/>
      <c r="D47" s="44" t="s">
        <v>44</v>
      </c>
      <c r="E47" s="45"/>
      <c r="F47" s="45"/>
      <c r="G47" s="45"/>
      <c r="H47" s="45"/>
      <c r="I47" s="45"/>
      <c r="J47" s="45"/>
      <c r="K47" s="45"/>
      <c r="L47" s="45"/>
    </row>
    <row r="48" spans="2:12" ht="27.75" customHeight="1" x14ac:dyDescent="0.3">
      <c r="B48" s="43"/>
      <c r="C48" s="44"/>
      <c r="D48" s="44" t="s">
        <v>45</v>
      </c>
      <c r="E48" s="45"/>
      <c r="F48" s="45"/>
      <c r="G48" s="45"/>
      <c r="H48" s="45"/>
      <c r="I48" s="45"/>
      <c r="J48" s="45"/>
      <c r="K48" s="45"/>
      <c r="L48" s="45"/>
    </row>
    <row r="49" spans="1:12" ht="27.75" customHeight="1" x14ac:dyDescent="0.3">
      <c r="B49" s="46"/>
      <c r="C49" s="47"/>
      <c r="D49" s="47" t="s">
        <v>46</v>
      </c>
      <c r="E49" s="48"/>
      <c r="F49" s="48"/>
      <c r="G49" s="48"/>
      <c r="H49" s="48"/>
      <c r="I49" s="48"/>
      <c r="J49" s="48"/>
      <c r="K49" s="48"/>
      <c r="L49" s="48"/>
    </row>
    <row r="50" spans="1:12" ht="27.75" customHeight="1" x14ac:dyDescent="0.3">
      <c r="B50" s="36"/>
      <c r="C50" s="37"/>
      <c r="D50" s="38"/>
      <c r="E50" s="39"/>
      <c r="F50" s="39"/>
      <c r="G50" s="39"/>
      <c r="H50" s="39"/>
      <c r="I50" s="39"/>
      <c r="J50" s="39"/>
      <c r="K50" s="39"/>
      <c r="L50" s="39"/>
    </row>
    <row r="51" spans="1:12" ht="27.75" customHeight="1" x14ac:dyDescent="0.3">
      <c r="B51" s="36"/>
      <c r="C51" s="37"/>
      <c r="D51" s="37"/>
      <c r="E51" s="40"/>
      <c r="F51" s="40"/>
      <c r="G51" s="40"/>
      <c r="H51" s="40"/>
      <c r="I51" s="40"/>
      <c r="J51" s="40"/>
      <c r="K51" s="40"/>
      <c r="L51" s="40"/>
    </row>
    <row r="52" spans="1:12" ht="27.75" customHeight="1" x14ac:dyDescent="0.3">
      <c r="A52" s="24" t="s">
        <v>32</v>
      </c>
      <c r="B52" s="41" t="str">
        <f>B6</f>
        <v>Panel</v>
      </c>
      <c r="C52" s="42" t="str">
        <f>C6</f>
        <v>Sample</v>
      </c>
      <c r="D52" s="42" t="str">
        <f>D6</f>
        <v>Judge</v>
      </c>
      <c r="E52" s="42" t="str">
        <f t="shared" ref="E52:L52" si="1">E6</f>
        <v>Abnormal fermentation</v>
      </c>
      <c r="F52" s="42" t="str">
        <f t="shared" si="1"/>
        <v>Other defects</v>
      </c>
      <c r="G52" s="42" t="str">
        <f t="shared" si="1"/>
        <v>Salty</v>
      </c>
      <c r="H52" s="42" t="str">
        <f t="shared" si="1"/>
        <v>Bitter</v>
      </c>
      <c r="I52" s="42" t="str">
        <f t="shared" si="1"/>
        <v>Acid</v>
      </c>
      <c r="J52" s="42" t="str">
        <f t="shared" si="1"/>
        <v>Hardness</v>
      </c>
      <c r="K52" s="42" t="str">
        <f t="shared" si="1"/>
        <v>Fibrousness</v>
      </c>
      <c r="L52" s="42" t="str">
        <f t="shared" si="1"/>
        <v>Crunchiness</v>
      </c>
    </row>
    <row r="53" spans="1:12" ht="27.75" customHeight="1" x14ac:dyDescent="0.3">
      <c r="B53" s="43"/>
      <c r="C53" s="44">
        <v>3</v>
      </c>
      <c r="D53" s="44" t="s">
        <v>1</v>
      </c>
      <c r="E53" s="45">
        <v>1</v>
      </c>
      <c r="F53" s="45">
        <v>1</v>
      </c>
      <c r="G53" s="45">
        <v>1</v>
      </c>
      <c r="H53" s="45">
        <v>1</v>
      </c>
      <c r="I53" s="45">
        <v>1</v>
      </c>
      <c r="J53" s="45">
        <v>1</v>
      </c>
      <c r="K53" s="45">
        <v>1</v>
      </c>
      <c r="L53" s="45">
        <v>1</v>
      </c>
    </row>
    <row r="54" spans="1:12" ht="27.75" customHeight="1" x14ac:dyDescent="0.3">
      <c r="B54" s="43"/>
      <c r="C54" s="44"/>
      <c r="D54" s="44" t="s">
        <v>2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</row>
    <row r="55" spans="1:12" ht="27.75" customHeight="1" x14ac:dyDescent="0.3">
      <c r="B55" s="43"/>
      <c r="C55" s="44"/>
      <c r="D55" s="44" t="s">
        <v>3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</row>
    <row r="56" spans="1:12" ht="27.75" customHeight="1" x14ac:dyDescent="0.3">
      <c r="B56" s="43"/>
      <c r="C56" s="44"/>
      <c r="D56" s="44" t="s">
        <v>4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1</v>
      </c>
      <c r="L56" s="45">
        <v>1</v>
      </c>
    </row>
    <row r="57" spans="1:12" ht="27.75" customHeight="1" x14ac:dyDescent="0.3">
      <c r="B57" s="43"/>
      <c r="C57" s="44"/>
      <c r="D57" s="44" t="s">
        <v>5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</row>
    <row r="58" spans="1:12" ht="27.75" customHeight="1" x14ac:dyDescent="0.3">
      <c r="B58" s="43"/>
      <c r="C58" s="44"/>
      <c r="D58" s="44" t="s">
        <v>6</v>
      </c>
      <c r="E58" s="45">
        <v>1</v>
      </c>
      <c r="F58" s="45">
        <v>1</v>
      </c>
      <c r="G58" s="45">
        <v>1</v>
      </c>
      <c r="H58" s="45">
        <v>1</v>
      </c>
      <c r="I58" s="45">
        <v>1</v>
      </c>
      <c r="J58" s="45">
        <v>1</v>
      </c>
      <c r="K58" s="45">
        <v>1</v>
      </c>
      <c r="L58" s="45">
        <v>1</v>
      </c>
    </row>
    <row r="59" spans="1:12" ht="27.75" customHeight="1" x14ac:dyDescent="0.3">
      <c r="B59" s="43"/>
      <c r="C59" s="44"/>
      <c r="D59" s="44" t="s">
        <v>7</v>
      </c>
      <c r="E59" s="45">
        <v>1</v>
      </c>
      <c r="F59" s="45">
        <v>1</v>
      </c>
      <c r="G59" s="45">
        <v>1</v>
      </c>
      <c r="H59" s="45">
        <v>1</v>
      </c>
      <c r="I59" s="45">
        <v>1</v>
      </c>
      <c r="J59" s="45">
        <v>1</v>
      </c>
      <c r="K59" s="45">
        <v>1</v>
      </c>
      <c r="L59" s="45">
        <v>1</v>
      </c>
    </row>
    <row r="60" spans="1:12" ht="27.75" customHeight="1" x14ac:dyDescent="0.3">
      <c r="B60" s="43"/>
      <c r="C60" s="44"/>
      <c r="D60" s="44" t="s">
        <v>8</v>
      </c>
      <c r="E60" s="45">
        <v>1</v>
      </c>
      <c r="F60" s="45">
        <v>1</v>
      </c>
      <c r="G60" s="45">
        <v>1</v>
      </c>
      <c r="H60" s="45">
        <v>1</v>
      </c>
      <c r="I60" s="45">
        <v>1</v>
      </c>
      <c r="J60" s="45">
        <v>1</v>
      </c>
      <c r="K60" s="45">
        <v>1</v>
      </c>
      <c r="L60" s="45">
        <v>1</v>
      </c>
    </row>
    <row r="61" spans="1:12" ht="27.75" customHeight="1" x14ac:dyDescent="0.3">
      <c r="B61" s="43"/>
      <c r="C61" s="44"/>
      <c r="D61" s="44" t="s">
        <v>9</v>
      </c>
      <c r="E61" s="45"/>
      <c r="F61" s="45"/>
      <c r="G61" s="45"/>
      <c r="H61" s="45"/>
      <c r="I61" s="45"/>
      <c r="J61" s="45"/>
      <c r="K61" s="45"/>
      <c r="L61" s="45"/>
    </row>
    <row r="62" spans="1:12" ht="27.75" customHeight="1" x14ac:dyDescent="0.3">
      <c r="B62" s="43"/>
      <c r="C62" s="44"/>
      <c r="D62" s="44" t="s">
        <v>11</v>
      </c>
      <c r="E62" s="45"/>
      <c r="F62" s="45"/>
      <c r="G62" s="45"/>
      <c r="H62" s="45"/>
      <c r="I62" s="45"/>
      <c r="J62" s="45"/>
      <c r="K62" s="45"/>
      <c r="L62" s="45"/>
    </row>
    <row r="63" spans="1:12" ht="27.75" customHeight="1" x14ac:dyDescent="0.3">
      <c r="B63" s="43"/>
      <c r="C63" s="44"/>
      <c r="D63" s="44" t="s">
        <v>12</v>
      </c>
      <c r="E63" s="45"/>
      <c r="F63" s="45"/>
      <c r="G63" s="45"/>
      <c r="H63" s="45"/>
      <c r="I63" s="45"/>
      <c r="J63" s="45"/>
      <c r="K63" s="45"/>
      <c r="L63" s="45"/>
    </row>
    <row r="64" spans="1:12" ht="27.75" customHeight="1" x14ac:dyDescent="0.3">
      <c r="B64" s="43"/>
      <c r="C64" s="44"/>
      <c r="D64" s="44" t="s">
        <v>10</v>
      </c>
      <c r="E64" s="45"/>
      <c r="F64" s="45"/>
      <c r="G64" s="45"/>
      <c r="H64" s="45"/>
      <c r="I64" s="45"/>
      <c r="J64" s="45"/>
      <c r="K64" s="45"/>
      <c r="L64" s="45"/>
    </row>
    <row r="65" spans="1:12" ht="27.75" customHeight="1" x14ac:dyDescent="0.3">
      <c r="B65" s="43"/>
      <c r="C65" s="44"/>
      <c r="D65" s="44" t="s">
        <v>39</v>
      </c>
      <c r="E65" s="45"/>
      <c r="F65" s="45"/>
      <c r="G65" s="45"/>
      <c r="H65" s="45"/>
      <c r="I65" s="45"/>
      <c r="J65" s="45"/>
      <c r="K65" s="45"/>
      <c r="L65" s="45"/>
    </row>
    <row r="66" spans="1:12" ht="27.75" customHeight="1" x14ac:dyDescent="0.3">
      <c r="B66" s="43"/>
      <c r="C66" s="44"/>
      <c r="D66" s="44" t="s">
        <v>40</v>
      </c>
      <c r="E66" s="45"/>
      <c r="F66" s="45"/>
      <c r="G66" s="45"/>
      <c r="H66" s="45"/>
      <c r="I66" s="45"/>
      <c r="J66" s="45"/>
      <c r="K66" s="45"/>
      <c r="L66" s="45"/>
    </row>
    <row r="67" spans="1:12" ht="27.75" customHeight="1" x14ac:dyDescent="0.3">
      <c r="B67" s="43"/>
      <c r="C67" s="44"/>
      <c r="D67" s="44" t="s">
        <v>41</v>
      </c>
      <c r="E67" s="45"/>
      <c r="F67" s="45"/>
      <c r="G67" s="45"/>
      <c r="H67" s="45"/>
      <c r="I67" s="45"/>
      <c r="J67" s="45"/>
      <c r="K67" s="45"/>
      <c r="L67" s="45"/>
    </row>
    <row r="68" spans="1:12" ht="27.75" customHeight="1" x14ac:dyDescent="0.3">
      <c r="B68" s="43"/>
      <c r="C68" s="44"/>
      <c r="D68" s="44" t="s">
        <v>42</v>
      </c>
      <c r="E68" s="45"/>
      <c r="F68" s="45"/>
      <c r="G68" s="45"/>
      <c r="H68" s="45"/>
      <c r="I68" s="45"/>
      <c r="J68" s="45"/>
      <c r="K68" s="45"/>
      <c r="L68" s="45"/>
    </row>
    <row r="69" spans="1:12" ht="27.75" customHeight="1" x14ac:dyDescent="0.3">
      <c r="B69" s="43"/>
      <c r="C69" s="44"/>
      <c r="D69" s="44" t="s">
        <v>43</v>
      </c>
      <c r="E69" s="45"/>
      <c r="F69" s="45"/>
      <c r="G69" s="45"/>
      <c r="H69" s="45"/>
      <c r="I69" s="45"/>
      <c r="J69" s="45"/>
      <c r="K69" s="45"/>
      <c r="L69" s="45"/>
    </row>
    <row r="70" spans="1:12" ht="27.75" customHeight="1" x14ac:dyDescent="0.3">
      <c r="B70" s="43"/>
      <c r="C70" s="44"/>
      <c r="D70" s="44" t="s">
        <v>44</v>
      </c>
      <c r="E70" s="45"/>
      <c r="F70" s="45"/>
      <c r="G70" s="45"/>
      <c r="H70" s="45"/>
      <c r="I70" s="45"/>
      <c r="J70" s="45"/>
      <c r="K70" s="45"/>
      <c r="L70" s="45"/>
    </row>
    <row r="71" spans="1:12" ht="27.75" customHeight="1" x14ac:dyDescent="0.3">
      <c r="B71" s="43"/>
      <c r="C71" s="44"/>
      <c r="D71" s="44" t="s">
        <v>45</v>
      </c>
      <c r="E71" s="45"/>
      <c r="F71" s="45"/>
      <c r="G71" s="45"/>
      <c r="H71" s="45"/>
      <c r="I71" s="45"/>
      <c r="J71" s="45"/>
      <c r="K71" s="45"/>
      <c r="L71" s="45"/>
    </row>
    <row r="72" spans="1:12" ht="27.75" customHeight="1" x14ac:dyDescent="0.3">
      <c r="B72" s="46"/>
      <c r="C72" s="47"/>
      <c r="D72" s="47" t="s">
        <v>46</v>
      </c>
      <c r="E72" s="48"/>
      <c r="F72" s="48"/>
      <c r="G72" s="48"/>
      <c r="H72" s="48"/>
      <c r="I72" s="48"/>
      <c r="J72" s="48"/>
      <c r="K72" s="48"/>
      <c r="L72" s="48"/>
    </row>
    <row r="73" spans="1:12" ht="27.75" customHeight="1" x14ac:dyDescent="0.3">
      <c r="B73" s="36"/>
      <c r="C73" s="37"/>
      <c r="D73" s="38"/>
      <c r="E73" s="39"/>
      <c r="F73" s="39"/>
      <c r="G73" s="39"/>
      <c r="H73" s="39"/>
      <c r="I73" s="39"/>
      <c r="J73" s="39"/>
      <c r="K73" s="39"/>
      <c r="L73" s="39"/>
    </row>
    <row r="74" spans="1:12" ht="27.75" customHeight="1" x14ac:dyDescent="0.3">
      <c r="B74" s="36"/>
      <c r="C74" s="37"/>
      <c r="D74" s="37"/>
      <c r="E74" s="40"/>
      <c r="F74" s="40"/>
      <c r="G74" s="40"/>
      <c r="H74" s="40"/>
      <c r="I74" s="40"/>
      <c r="J74" s="40"/>
      <c r="K74" s="40"/>
      <c r="L74" s="40"/>
    </row>
    <row r="75" spans="1:12" ht="27.75" customHeight="1" x14ac:dyDescent="0.3">
      <c r="A75" s="24" t="s">
        <v>33</v>
      </c>
      <c r="B75" s="41" t="str">
        <f>B6</f>
        <v>Panel</v>
      </c>
      <c r="C75" s="42" t="str">
        <f>C6</f>
        <v>Sample</v>
      </c>
      <c r="D75" s="42" t="str">
        <f>D6</f>
        <v>Judge</v>
      </c>
      <c r="E75" s="42" t="str">
        <f t="shared" ref="E75:L75" si="2">E6</f>
        <v>Abnormal fermentation</v>
      </c>
      <c r="F75" s="42" t="str">
        <f t="shared" si="2"/>
        <v>Other defects</v>
      </c>
      <c r="G75" s="42" t="str">
        <f t="shared" si="2"/>
        <v>Salty</v>
      </c>
      <c r="H75" s="42" t="str">
        <f t="shared" si="2"/>
        <v>Bitter</v>
      </c>
      <c r="I75" s="42" t="str">
        <f t="shared" si="2"/>
        <v>Acid</v>
      </c>
      <c r="J75" s="42" t="str">
        <f t="shared" si="2"/>
        <v>Hardness</v>
      </c>
      <c r="K75" s="42" t="str">
        <f t="shared" si="2"/>
        <v>Fibrousness</v>
      </c>
      <c r="L75" s="42" t="str">
        <f t="shared" si="2"/>
        <v>Crunchiness</v>
      </c>
    </row>
    <row r="76" spans="1:12" ht="27.75" customHeight="1" x14ac:dyDescent="0.3">
      <c r="B76" s="43"/>
      <c r="C76" s="44">
        <v>4</v>
      </c>
      <c r="D76" s="44" t="s">
        <v>1</v>
      </c>
      <c r="E76" s="45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</row>
    <row r="77" spans="1:12" ht="27.75" customHeight="1" x14ac:dyDescent="0.3">
      <c r="B77" s="43"/>
      <c r="C77" s="44"/>
      <c r="D77" s="44" t="s">
        <v>2</v>
      </c>
      <c r="E77" s="45">
        <v>1</v>
      </c>
      <c r="F77" s="45">
        <v>1</v>
      </c>
      <c r="G77" s="45">
        <v>1</v>
      </c>
      <c r="H77" s="45">
        <v>1</v>
      </c>
      <c r="I77" s="45">
        <v>1</v>
      </c>
      <c r="J77" s="45">
        <v>1</v>
      </c>
      <c r="K77" s="45">
        <v>1</v>
      </c>
      <c r="L77" s="45">
        <v>1</v>
      </c>
    </row>
    <row r="78" spans="1:12" ht="27.75" customHeight="1" x14ac:dyDescent="0.3">
      <c r="B78" s="43"/>
      <c r="C78" s="44"/>
      <c r="D78" s="44" t="s">
        <v>3</v>
      </c>
      <c r="E78" s="45">
        <v>1</v>
      </c>
      <c r="F78" s="45">
        <v>1</v>
      </c>
      <c r="G78" s="45">
        <v>1</v>
      </c>
      <c r="H78" s="45">
        <v>1</v>
      </c>
      <c r="I78" s="45">
        <v>1</v>
      </c>
      <c r="J78" s="45">
        <v>1</v>
      </c>
      <c r="K78" s="45">
        <v>1</v>
      </c>
      <c r="L78" s="45">
        <v>1</v>
      </c>
    </row>
    <row r="79" spans="1:12" ht="27.75" customHeight="1" x14ac:dyDescent="0.3">
      <c r="B79" s="43"/>
      <c r="C79" s="44"/>
      <c r="D79" s="44" t="s">
        <v>4</v>
      </c>
      <c r="E79" s="45">
        <v>1</v>
      </c>
      <c r="F79" s="45">
        <v>1</v>
      </c>
      <c r="G79" s="45">
        <v>1</v>
      </c>
      <c r="H79" s="45">
        <v>1</v>
      </c>
      <c r="I79" s="45">
        <v>1</v>
      </c>
      <c r="J79" s="45">
        <v>1</v>
      </c>
      <c r="K79" s="45">
        <v>1</v>
      </c>
      <c r="L79" s="45">
        <v>1</v>
      </c>
    </row>
    <row r="80" spans="1:12" ht="27.75" customHeight="1" x14ac:dyDescent="0.3">
      <c r="B80" s="43"/>
      <c r="C80" s="44"/>
      <c r="D80" s="44" t="s">
        <v>5</v>
      </c>
      <c r="E80" s="45">
        <v>1</v>
      </c>
      <c r="F80" s="45">
        <v>1</v>
      </c>
      <c r="G80" s="45">
        <v>1</v>
      </c>
      <c r="H80" s="45">
        <v>1</v>
      </c>
      <c r="I80" s="45">
        <v>1</v>
      </c>
      <c r="J80" s="45">
        <v>1</v>
      </c>
      <c r="K80" s="45">
        <v>1</v>
      </c>
      <c r="L80" s="45">
        <v>1</v>
      </c>
    </row>
    <row r="81" spans="2:12" ht="27.75" customHeight="1" x14ac:dyDescent="0.3">
      <c r="B81" s="43"/>
      <c r="C81" s="44"/>
      <c r="D81" s="44" t="s">
        <v>6</v>
      </c>
      <c r="E81" s="45">
        <v>1</v>
      </c>
      <c r="F81" s="45">
        <v>1</v>
      </c>
      <c r="G81" s="45">
        <v>1</v>
      </c>
      <c r="H81" s="45">
        <v>1</v>
      </c>
      <c r="I81" s="45">
        <v>1</v>
      </c>
      <c r="J81" s="45">
        <v>1</v>
      </c>
      <c r="K81" s="45">
        <v>1</v>
      </c>
      <c r="L81" s="45">
        <v>1</v>
      </c>
    </row>
    <row r="82" spans="2:12" ht="27.75" customHeight="1" x14ac:dyDescent="0.3">
      <c r="B82" s="43"/>
      <c r="C82" s="44"/>
      <c r="D82" s="44" t="s">
        <v>7</v>
      </c>
      <c r="E82" s="45">
        <v>1</v>
      </c>
      <c r="F82" s="45">
        <v>1</v>
      </c>
      <c r="G82" s="45">
        <v>1</v>
      </c>
      <c r="H82" s="45">
        <v>1</v>
      </c>
      <c r="I82" s="45">
        <v>1</v>
      </c>
      <c r="J82" s="45">
        <v>1</v>
      </c>
      <c r="K82" s="45">
        <v>1</v>
      </c>
      <c r="L82" s="45">
        <v>1</v>
      </c>
    </row>
    <row r="83" spans="2:12" ht="27.75" customHeight="1" x14ac:dyDescent="0.3">
      <c r="B83" s="43"/>
      <c r="C83" s="44"/>
      <c r="D83" s="44" t="s">
        <v>8</v>
      </c>
      <c r="E83" s="45">
        <v>1</v>
      </c>
      <c r="F83" s="45">
        <v>1</v>
      </c>
      <c r="G83" s="45">
        <v>1</v>
      </c>
      <c r="H83" s="45">
        <v>1</v>
      </c>
      <c r="I83" s="45">
        <v>1</v>
      </c>
      <c r="J83" s="45">
        <v>1</v>
      </c>
      <c r="K83" s="45">
        <v>1</v>
      </c>
      <c r="L83" s="45">
        <v>1</v>
      </c>
    </row>
    <row r="84" spans="2:12" ht="27.75" customHeight="1" x14ac:dyDescent="0.3">
      <c r="B84" s="43"/>
      <c r="C84" s="44"/>
      <c r="D84" s="44" t="s">
        <v>9</v>
      </c>
      <c r="E84" s="45"/>
      <c r="F84" s="45"/>
      <c r="G84" s="45"/>
      <c r="H84" s="45"/>
      <c r="I84" s="45"/>
      <c r="J84" s="45"/>
      <c r="K84" s="45"/>
      <c r="L84" s="45"/>
    </row>
    <row r="85" spans="2:12" ht="27.75" customHeight="1" x14ac:dyDescent="0.3">
      <c r="B85" s="43"/>
      <c r="C85" s="44"/>
      <c r="D85" s="44" t="s">
        <v>11</v>
      </c>
      <c r="E85" s="45"/>
      <c r="F85" s="45"/>
      <c r="G85" s="45"/>
      <c r="H85" s="45"/>
      <c r="I85" s="45"/>
      <c r="J85" s="45"/>
      <c r="K85" s="45"/>
      <c r="L85" s="45"/>
    </row>
    <row r="86" spans="2:12" ht="27.75" customHeight="1" x14ac:dyDescent="0.3">
      <c r="B86" s="43"/>
      <c r="C86" s="44"/>
      <c r="D86" s="44" t="s">
        <v>12</v>
      </c>
      <c r="E86" s="45"/>
      <c r="F86" s="45"/>
      <c r="G86" s="45"/>
      <c r="H86" s="45"/>
      <c r="I86" s="45"/>
      <c r="J86" s="45"/>
      <c r="K86" s="45"/>
      <c r="L86" s="45"/>
    </row>
    <row r="87" spans="2:12" ht="27.75" customHeight="1" x14ac:dyDescent="0.3">
      <c r="B87" s="43"/>
      <c r="C87" s="44"/>
      <c r="D87" s="44" t="s">
        <v>10</v>
      </c>
      <c r="E87" s="45"/>
      <c r="F87" s="45"/>
      <c r="G87" s="45"/>
      <c r="H87" s="45"/>
      <c r="I87" s="45"/>
      <c r="J87" s="45"/>
      <c r="K87" s="45"/>
      <c r="L87" s="45"/>
    </row>
    <row r="88" spans="2:12" ht="27.75" customHeight="1" x14ac:dyDescent="0.3">
      <c r="B88" s="43"/>
      <c r="C88" s="44"/>
      <c r="D88" s="44" t="s">
        <v>39</v>
      </c>
      <c r="E88" s="45"/>
      <c r="F88" s="45"/>
      <c r="G88" s="45"/>
      <c r="H88" s="45"/>
      <c r="I88" s="45"/>
      <c r="J88" s="45"/>
      <c r="K88" s="45"/>
      <c r="L88" s="45"/>
    </row>
    <row r="89" spans="2:12" ht="27.75" customHeight="1" x14ac:dyDescent="0.3">
      <c r="B89" s="43"/>
      <c r="C89" s="44"/>
      <c r="D89" s="44" t="s">
        <v>40</v>
      </c>
      <c r="E89" s="45"/>
      <c r="F89" s="45"/>
      <c r="G89" s="45"/>
      <c r="H89" s="45"/>
      <c r="I89" s="45"/>
      <c r="J89" s="45"/>
      <c r="K89" s="45"/>
      <c r="L89" s="45"/>
    </row>
    <row r="90" spans="2:12" ht="27.75" customHeight="1" x14ac:dyDescent="0.3">
      <c r="B90" s="43"/>
      <c r="C90" s="44"/>
      <c r="D90" s="44" t="s">
        <v>41</v>
      </c>
      <c r="E90" s="45"/>
      <c r="F90" s="45"/>
      <c r="G90" s="45"/>
      <c r="H90" s="45"/>
      <c r="I90" s="45"/>
      <c r="J90" s="45"/>
      <c r="K90" s="45"/>
      <c r="L90" s="45"/>
    </row>
    <row r="91" spans="2:12" ht="27.75" customHeight="1" x14ac:dyDescent="0.3">
      <c r="B91" s="43"/>
      <c r="C91" s="44"/>
      <c r="D91" s="44" t="s">
        <v>42</v>
      </c>
      <c r="E91" s="45"/>
      <c r="F91" s="45"/>
      <c r="G91" s="45"/>
      <c r="H91" s="45"/>
      <c r="I91" s="45"/>
      <c r="J91" s="45"/>
      <c r="K91" s="45"/>
      <c r="L91" s="45"/>
    </row>
    <row r="92" spans="2:12" ht="27.75" customHeight="1" x14ac:dyDescent="0.3">
      <c r="B92" s="43"/>
      <c r="C92" s="44"/>
      <c r="D92" s="44" t="s">
        <v>43</v>
      </c>
      <c r="E92" s="45"/>
      <c r="F92" s="45"/>
      <c r="G92" s="45"/>
      <c r="H92" s="45"/>
      <c r="I92" s="45"/>
      <c r="J92" s="45"/>
      <c r="K92" s="45"/>
      <c r="L92" s="45"/>
    </row>
    <row r="93" spans="2:12" ht="27.75" customHeight="1" x14ac:dyDescent="0.3">
      <c r="B93" s="43"/>
      <c r="C93" s="44"/>
      <c r="D93" s="44" t="s">
        <v>44</v>
      </c>
      <c r="E93" s="45"/>
      <c r="F93" s="45"/>
      <c r="G93" s="45"/>
      <c r="H93" s="45"/>
      <c r="I93" s="45"/>
      <c r="J93" s="45"/>
      <c r="K93" s="45"/>
      <c r="L93" s="45"/>
    </row>
    <row r="94" spans="2:12" ht="27.75" customHeight="1" x14ac:dyDescent="0.3">
      <c r="B94" s="43"/>
      <c r="C94" s="44"/>
      <c r="D94" s="44" t="s">
        <v>45</v>
      </c>
      <c r="E94" s="45"/>
      <c r="F94" s="45"/>
      <c r="G94" s="45"/>
      <c r="H94" s="45"/>
      <c r="I94" s="45"/>
      <c r="J94" s="45"/>
      <c r="K94" s="45"/>
      <c r="L94" s="45"/>
    </row>
    <row r="95" spans="2:12" ht="27.75" customHeight="1" x14ac:dyDescent="0.3">
      <c r="B95" s="46"/>
      <c r="C95" s="47"/>
      <c r="D95" s="47" t="s">
        <v>46</v>
      </c>
      <c r="E95" s="48"/>
      <c r="F95" s="48"/>
      <c r="G95" s="48"/>
      <c r="H95" s="48"/>
      <c r="I95" s="48"/>
      <c r="J95" s="48"/>
      <c r="K95" s="48"/>
      <c r="L95" s="48"/>
    </row>
    <row r="96" spans="2:12" ht="27.75" customHeight="1" x14ac:dyDescent="0.3">
      <c r="B96" s="36"/>
      <c r="C96" s="37"/>
      <c r="D96" s="38"/>
      <c r="E96" s="39"/>
      <c r="F96" s="39"/>
      <c r="G96" s="39"/>
      <c r="H96" s="39"/>
      <c r="I96" s="39"/>
      <c r="J96" s="39"/>
      <c r="K96" s="39"/>
      <c r="L96" s="39"/>
    </row>
    <row r="97" spans="1:12" ht="27.75" customHeight="1" x14ac:dyDescent="0.3">
      <c r="B97" s="36"/>
      <c r="C97" s="37"/>
      <c r="D97" s="37"/>
      <c r="E97" s="40"/>
      <c r="F97" s="40"/>
      <c r="G97" s="40"/>
      <c r="H97" s="40"/>
      <c r="I97" s="40"/>
      <c r="J97" s="40"/>
      <c r="K97" s="40"/>
      <c r="L97" s="40"/>
    </row>
    <row r="98" spans="1:12" ht="27.75" customHeight="1" x14ac:dyDescent="0.3">
      <c r="B98" s="36"/>
      <c r="C98" s="37"/>
      <c r="D98" s="37"/>
      <c r="E98" s="40"/>
      <c r="F98" s="40"/>
      <c r="G98" s="40"/>
      <c r="H98" s="40"/>
      <c r="I98" s="40"/>
      <c r="J98" s="40"/>
      <c r="K98" s="40"/>
      <c r="L98" s="40"/>
    </row>
    <row r="99" spans="1:12" ht="27.75" customHeight="1" x14ac:dyDescent="0.3">
      <c r="A99" s="24" t="s">
        <v>69</v>
      </c>
      <c r="B99" s="30" t="str">
        <f>B6</f>
        <v>Panel</v>
      </c>
      <c r="C99" s="31" t="str">
        <f>C6</f>
        <v>Sample</v>
      </c>
      <c r="D99" s="31" t="str">
        <f t="shared" ref="D99:L99" si="3">D6</f>
        <v>Judge</v>
      </c>
      <c r="E99" s="31" t="str">
        <f t="shared" si="3"/>
        <v>Abnormal fermentation</v>
      </c>
      <c r="F99" s="31" t="str">
        <f t="shared" si="3"/>
        <v>Other defects</v>
      </c>
      <c r="G99" s="31" t="str">
        <f t="shared" si="3"/>
        <v>Salty</v>
      </c>
      <c r="H99" s="31" t="str">
        <f t="shared" si="3"/>
        <v>Bitter</v>
      </c>
      <c r="I99" s="31" t="str">
        <f t="shared" si="3"/>
        <v>Acid</v>
      </c>
      <c r="J99" s="31" t="str">
        <f t="shared" si="3"/>
        <v>Hardness</v>
      </c>
      <c r="K99" s="31" t="str">
        <f t="shared" si="3"/>
        <v>Fibrousness</v>
      </c>
      <c r="L99" s="31" t="str">
        <f t="shared" si="3"/>
        <v>Crunchiness</v>
      </c>
    </row>
    <row r="100" spans="1:12" ht="27.75" customHeight="1" x14ac:dyDescent="0.3">
      <c r="A100" s="53" t="s">
        <v>34</v>
      </c>
      <c r="B100" s="32"/>
      <c r="C100" s="33" t="s">
        <v>70</v>
      </c>
      <c r="D100" s="33" t="s">
        <v>1</v>
      </c>
      <c r="E100" s="96">
        <v>1</v>
      </c>
      <c r="F100" s="96">
        <v>1</v>
      </c>
      <c r="G100" s="96">
        <v>5.5</v>
      </c>
      <c r="H100" s="96">
        <v>3.8</v>
      </c>
      <c r="I100" s="96">
        <v>5.0999999999999996</v>
      </c>
      <c r="J100" s="96">
        <v>7.8</v>
      </c>
      <c r="K100" s="96">
        <v>6.7</v>
      </c>
      <c r="L100" s="96">
        <v>6.6</v>
      </c>
    </row>
    <row r="101" spans="1:12" ht="27.75" customHeight="1" x14ac:dyDescent="0.3">
      <c r="B101" s="32"/>
      <c r="C101" s="33"/>
      <c r="D101" s="33" t="s">
        <v>2</v>
      </c>
      <c r="E101" s="96">
        <v>1</v>
      </c>
      <c r="F101" s="96">
        <v>1</v>
      </c>
      <c r="G101" s="96">
        <v>1.8</v>
      </c>
      <c r="H101" s="96">
        <v>1.9</v>
      </c>
      <c r="I101" s="96">
        <v>1</v>
      </c>
      <c r="J101" s="96">
        <v>9.9</v>
      </c>
      <c r="K101" s="96">
        <v>9.3000000000000007</v>
      </c>
      <c r="L101" s="96">
        <v>9.8000000000000007</v>
      </c>
    </row>
    <row r="102" spans="1:12" ht="27.75" customHeight="1" x14ac:dyDescent="0.3">
      <c r="B102" s="32"/>
      <c r="C102" s="33"/>
      <c r="D102" s="33" t="s">
        <v>3</v>
      </c>
      <c r="E102" s="96">
        <v>1</v>
      </c>
      <c r="F102" s="96">
        <v>1</v>
      </c>
      <c r="G102" s="96">
        <v>5.7</v>
      </c>
      <c r="H102" s="96">
        <v>6.3</v>
      </c>
      <c r="I102" s="96">
        <v>4.8</v>
      </c>
      <c r="J102" s="96">
        <v>10.5</v>
      </c>
      <c r="K102" s="96">
        <v>8.6999999999999993</v>
      </c>
      <c r="L102" s="96">
        <v>10.4</v>
      </c>
    </row>
    <row r="103" spans="1:12" ht="27.75" customHeight="1" x14ac:dyDescent="0.3">
      <c r="B103" s="32"/>
      <c r="C103" s="33"/>
      <c r="D103" s="33" t="s">
        <v>4</v>
      </c>
      <c r="E103" s="96">
        <v>1</v>
      </c>
      <c r="F103" s="96">
        <v>1</v>
      </c>
      <c r="G103" s="96">
        <v>4.0999999999999996</v>
      </c>
      <c r="H103" s="96">
        <v>5.2</v>
      </c>
      <c r="I103" s="96">
        <v>4.0999999999999996</v>
      </c>
      <c r="J103" s="96">
        <v>5.9</v>
      </c>
      <c r="K103" s="96">
        <v>3.5</v>
      </c>
      <c r="L103" s="96">
        <v>5.9</v>
      </c>
    </row>
    <row r="104" spans="1:12" ht="27.75" customHeight="1" x14ac:dyDescent="0.3">
      <c r="B104" s="32"/>
      <c r="C104" s="33"/>
      <c r="D104" s="33" t="s">
        <v>5</v>
      </c>
      <c r="E104" s="96">
        <v>1</v>
      </c>
      <c r="F104" s="96">
        <v>1</v>
      </c>
      <c r="G104" s="96">
        <v>2.2999999999999998</v>
      </c>
      <c r="H104" s="96">
        <v>8.5</v>
      </c>
      <c r="I104" s="96">
        <v>2.2999999999999998</v>
      </c>
      <c r="J104" s="96">
        <v>8.1</v>
      </c>
      <c r="K104" s="96">
        <v>3</v>
      </c>
      <c r="L104" s="96">
        <v>8.1</v>
      </c>
    </row>
    <row r="105" spans="1:12" ht="27.75" customHeight="1" x14ac:dyDescent="0.3">
      <c r="B105" s="32"/>
      <c r="C105" s="33"/>
      <c r="D105" s="33" t="s">
        <v>6</v>
      </c>
      <c r="E105" s="96">
        <v>1</v>
      </c>
      <c r="F105" s="96">
        <v>1</v>
      </c>
      <c r="G105" s="96">
        <v>3.2</v>
      </c>
      <c r="H105" s="96">
        <v>5.8</v>
      </c>
      <c r="I105" s="96">
        <v>3</v>
      </c>
      <c r="J105" s="96">
        <v>6.3</v>
      </c>
      <c r="K105" s="96">
        <v>5.9</v>
      </c>
      <c r="L105" s="96">
        <v>5.9</v>
      </c>
    </row>
    <row r="106" spans="1:12" ht="27.75" customHeight="1" x14ac:dyDescent="0.3">
      <c r="B106" s="32"/>
      <c r="C106" s="33"/>
      <c r="D106" s="33" t="s">
        <v>7</v>
      </c>
      <c r="E106" s="96">
        <v>1</v>
      </c>
      <c r="F106" s="96">
        <v>1</v>
      </c>
      <c r="G106" s="96">
        <v>3.9</v>
      </c>
      <c r="H106" s="96">
        <v>4.5999999999999996</v>
      </c>
      <c r="I106" s="96">
        <v>4.4000000000000004</v>
      </c>
      <c r="J106" s="96">
        <v>3.9</v>
      </c>
      <c r="K106" s="96">
        <v>4.8</v>
      </c>
      <c r="L106" s="96">
        <v>5.4</v>
      </c>
    </row>
    <row r="107" spans="1:12" ht="27.75" customHeight="1" x14ac:dyDescent="0.3">
      <c r="B107" s="32"/>
      <c r="C107" s="33"/>
      <c r="D107" s="33" t="s">
        <v>8</v>
      </c>
      <c r="E107" s="96">
        <v>2.8</v>
      </c>
      <c r="F107" s="96">
        <v>1</v>
      </c>
      <c r="G107" s="96">
        <v>2.9</v>
      </c>
      <c r="H107" s="96">
        <v>3.1</v>
      </c>
      <c r="I107" s="96">
        <v>2.9</v>
      </c>
      <c r="J107" s="96">
        <v>3.4</v>
      </c>
      <c r="K107" s="96">
        <v>4.9000000000000004</v>
      </c>
      <c r="L107" s="96">
        <v>3.7</v>
      </c>
    </row>
    <row r="108" spans="1:12" ht="27.75" customHeight="1" x14ac:dyDescent="0.3">
      <c r="B108" s="32"/>
      <c r="C108" s="33"/>
      <c r="D108" s="33" t="s">
        <v>9</v>
      </c>
      <c r="E108" s="97"/>
      <c r="F108" s="97"/>
      <c r="G108" s="97"/>
      <c r="H108" s="97"/>
      <c r="I108" s="97"/>
      <c r="J108" s="97"/>
      <c r="K108" s="97"/>
      <c r="L108" s="97"/>
    </row>
    <row r="109" spans="1:12" ht="27.75" customHeight="1" x14ac:dyDescent="0.3">
      <c r="B109" s="32"/>
      <c r="C109" s="33"/>
      <c r="D109" s="33" t="s">
        <v>11</v>
      </c>
      <c r="E109" s="97"/>
      <c r="F109" s="97"/>
      <c r="G109" s="97"/>
      <c r="H109" s="97"/>
      <c r="I109" s="97"/>
      <c r="J109" s="97"/>
      <c r="K109" s="97"/>
      <c r="L109" s="97"/>
    </row>
    <row r="110" spans="1:12" ht="27.75" customHeight="1" x14ac:dyDescent="0.3">
      <c r="B110" s="32"/>
      <c r="C110" s="33"/>
      <c r="D110" s="33" t="s">
        <v>12</v>
      </c>
      <c r="E110" s="97"/>
      <c r="F110" s="97"/>
      <c r="G110" s="97"/>
      <c r="H110" s="97"/>
      <c r="I110" s="97"/>
      <c r="J110" s="97"/>
      <c r="K110" s="97"/>
      <c r="L110" s="97"/>
    </row>
    <row r="111" spans="1:12" ht="27.75" customHeight="1" x14ac:dyDescent="0.3">
      <c r="B111" s="32"/>
      <c r="C111" s="33"/>
      <c r="D111" s="33" t="s">
        <v>10</v>
      </c>
      <c r="E111" s="97"/>
      <c r="F111" s="97"/>
      <c r="G111" s="97"/>
      <c r="H111" s="97"/>
      <c r="I111" s="97"/>
      <c r="J111" s="97"/>
      <c r="K111" s="97"/>
      <c r="L111" s="97"/>
    </row>
    <row r="112" spans="1:12" ht="27.75" customHeight="1" x14ac:dyDescent="0.3">
      <c r="B112" s="32"/>
      <c r="C112" s="33"/>
      <c r="D112" s="33" t="s">
        <v>39</v>
      </c>
      <c r="E112" s="97"/>
      <c r="F112" s="97"/>
      <c r="G112" s="97"/>
      <c r="H112" s="97"/>
      <c r="I112" s="97"/>
      <c r="J112" s="97"/>
      <c r="K112" s="97"/>
      <c r="L112" s="97"/>
    </row>
    <row r="113" spans="2:12" ht="27.75" customHeight="1" x14ac:dyDescent="0.3">
      <c r="B113" s="32"/>
      <c r="C113" s="33"/>
      <c r="D113" s="33" t="s">
        <v>40</v>
      </c>
      <c r="E113" s="97"/>
      <c r="F113" s="97"/>
      <c r="G113" s="97"/>
      <c r="H113" s="97"/>
      <c r="I113" s="97"/>
      <c r="J113" s="97"/>
      <c r="K113" s="97"/>
      <c r="L113" s="97"/>
    </row>
    <row r="114" spans="2:12" ht="27.75" customHeight="1" x14ac:dyDescent="0.3">
      <c r="B114" s="32"/>
      <c r="C114" s="33"/>
      <c r="D114" s="33" t="s">
        <v>41</v>
      </c>
      <c r="E114" s="97"/>
      <c r="F114" s="97"/>
      <c r="G114" s="97"/>
      <c r="H114" s="97"/>
      <c r="I114" s="97"/>
      <c r="J114" s="97"/>
      <c r="K114" s="97"/>
      <c r="L114" s="97"/>
    </row>
    <row r="115" spans="2:12" ht="27.75" customHeight="1" x14ac:dyDescent="0.3">
      <c r="B115" s="32"/>
      <c r="C115" s="33"/>
      <c r="D115" s="33" t="s">
        <v>42</v>
      </c>
      <c r="E115" s="97"/>
      <c r="F115" s="97"/>
      <c r="G115" s="97"/>
      <c r="H115" s="97"/>
      <c r="I115" s="97"/>
      <c r="J115" s="97"/>
      <c r="K115" s="97"/>
      <c r="L115" s="97"/>
    </row>
    <row r="116" spans="2:12" ht="27.75" customHeight="1" x14ac:dyDescent="0.3">
      <c r="B116" s="32"/>
      <c r="C116" s="33"/>
      <c r="D116" s="33" t="s">
        <v>43</v>
      </c>
      <c r="E116" s="97"/>
      <c r="F116" s="97"/>
      <c r="G116" s="97"/>
      <c r="H116" s="97"/>
      <c r="I116" s="97"/>
      <c r="J116" s="97"/>
      <c r="K116" s="97"/>
      <c r="L116" s="97"/>
    </row>
    <row r="117" spans="2:12" ht="27.75" customHeight="1" x14ac:dyDescent="0.3">
      <c r="B117" s="32"/>
      <c r="C117" s="33"/>
      <c r="D117" s="33" t="s">
        <v>44</v>
      </c>
      <c r="E117" s="97"/>
      <c r="F117" s="97"/>
      <c r="G117" s="97"/>
      <c r="H117" s="97"/>
      <c r="I117" s="97"/>
      <c r="J117" s="97"/>
      <c r="K117" s="97"/>
      <c r="L117" s="97"/>
    </row>
    <row r="118" spans="2:12" ht="27.75" customHeight="1" x14ac:dyDescent="0.3">
      <c r="B118" s="32"/>
      <c r="C118" s="33"/>
      <c r="D118" s="33" t="s">
        <v>45</v>
      </c>
      <c r="E118" s="97"/>
      <c r="F118" s="97"/>
      <c r="G118" s="97"/>
      <c r="H118" s="97"/>
      <c r="I118" s="97"/>
      <c r="J118" s="97"/>
      <c r="K118" s="97"/>
      <c r="L118" s="97"/>
    </row>
    <row r="119" spans="2:12" ht="27.75" customHeight="1" x14ac:dyDescent="0.3">
      <c r="B119" s="34"/>
      <c r="C119" s="35"/>
      <c r="D119" s="35" t="s">
        <v>46</v>
      </c>
      <c r="E119" s="98"/>
      <c r="F119" s="98"/>
      <c r="G119" s="98"/>
      <c r="H119" s="98"/>
      <c r="I119" s="98"/>
      <c r="J119" s="98"/>
      <c r="K119" s="98"/>
      <c r="L119" s="98"/>
    </row>
    <row r="120" spans="2:12" ht="27.75" customHeight="1" x14ac:dyDescent="0.3">
      <c r="B120" s="36"/>
      <c r="C120" s="37"/>
      <c r="D120" s="38"/>
      <c r="E120" s="39"/>
      <c r="F120" s="39"/>
      <c r="G120" s="39"/>
      <c r="H120" s="39"/>
      <c r="I120" s="39"/>
      <c r="J120" s="39"/>
      <c r="K120" s="39"/>
      <c r="L120" s="39"/>
    </row>
    <row r="121" spans="2:12" ht="27.75" customHeight="1" x14ac:dyDescent="0.3">
      <c r="B121" s="36"/>
      <c r="C121" s="37"/>
      <c r="D121" s="37"/>
      <c r="E121" s="40"/>
      <c r="F121" s="40"/>
      <c r="G121" s="40"/>
      <c r="H121" s="40"/>
      <c r="I121" s="40"/>
      <c r="J121" s="40"/>
      <c r="K121" s="40"/>
      <c r="L121" s="40"/>
    </row>
    <row r="122" spans="2:12" ht="27.75" customHeight="1" thickBot="1" x14ac:dyDescent="0.35">
      <c r="B122" s="49"/>
      <c r="C122" s="50"/>
      <c r="D122" s="50"/>
      <c r="E122" s="51"/>
      <c r="F122" s="51"/>
      <c r="G122" s="51"/>
      <c r="H122" s="51"/>
      <c r="I122" s="51"/>
      <c r="J122" s="51"/>
      <c r="K122" s="51"/>
      <c r="L122" s="51"/>
    </row>
    <row r="123" spans="2:12" ht="16.8" thickTop="1" x14ac:dyDescent="0.3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22" orientation="portrait" horizontalDpi="300" verticalDpi="300" r:id="rId1"/>
  <headerFooter>
    <oddHeader>&amp;LDati grezzi&amp;RCOI/T.20/Doc .15/Rev. 02</oddHeader>
    <oddFooter>&amp;L&amp;D&amp;R(C) 2008 COI Madrid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5:O81"/>
  <sheetViews>
    <sheetView showGridLines="0" zoomScale="75" zoomScaleNormal="75" zoomScalePageLayoutView="75" workbookViewId="0">
      <selection activeCell="M12" sqref="M12"/>
    </sheetView>
  </sheetViews>
  <sheetFormatPr baseColWidth="10" defaultColWidth="11.44140625" defaultRowHeight="15" x14ac:dyDescent="0.25"/>
  <cols>
    <col min="1" max="1" width="21.109375" style="26" customWidth="1"/>
    <col min="2" max="2" width="14.44140625" style="26" bestFit="1" customWidth="1"/>
    <col min="3" max="3" width="24.77734375" style="26" bestFit="1" customWidth="1"/>
    <col min="4" max="4" width="23.44140625" style="26" bestFit="1" customWidth="1"/>
    <col min="5" max="5" width="14.44140625" style="26" bestFit="1" customWidth="1"/>
    <col min="6" max="6" width="6.44140625" style="26" bestFit="1" customWidth="1"/>
    <col min="7" max="7" width="6.77734375" style="26" bestFit="1" customWidth="1"/>
    <col min="8" max="8" width="8.5546875" style="26" customWidth="1"/>
    <col min="9" max="9" width="10.77734375" style="26" bestFit="1" customWidth="1"/>
    <col min="10" max="10" width="13.44140625" style="26" bestFit="1" customWidth="1"/>
    <col min="11" max="11" width="13.77734375" style="26" bestFit="1" customWidth="1"/>
    <col min="12" max="12" width="3.109375" style="52" customWidth="1"/>
    <col min="13" max="13" width="39.44140625" style="26" customWidth="1"/>
    <col min="14" max="14" width="2.77734375" style="26" customWidth="1"/>
    <col min="15" max="15" width="39.44140625" style="26" hidden="1" customWidth="1"/>
    <col min="16" max="16384" width="11.44140625" style="26"/>
  </cols>
  <sheetData>
    <row r="5" spans="1:14" ht="27.75" customHeight="1" thickBot="1" x14ac:dyDescent="0.35">
      <c r="A5" s="24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4" ht="27.75" customHeight="1" x14ac:dyDescent="0.3">
      <c r="A6" s="24"/>
      <c r="B6" s="69" t="str">
        <f>'INPUT Data'!C6</f>
        <v>Sample</v>
      </c>
      <c r="C6" s="70"/>
      <c r="D6" s="70" t="s">
        <v>67</v>
      </c>
      <c r="E6" s="70" t="str">
        <f>'INPUT Data'!F6</f>
        <v>Other defects</v>
      </c>
      <c r="F6" s="70" t="str">
        <f>'INPUT Data'!G6</f>
        <v>Salty</v>
      </c>
      <c r="G6" s="70" t="str">
        <f>'INPUT Data'!H6</f>
        <v>Bitter</v>
      </c>
      <c r="H6" s="70" t="str">
        <f>'INPUT Data'!I6</f>
        <v>Acid</v>
      </c>
      <c r="I6" s="70" t="str">
        <f>'INPUT Data'!J6</f>
        <v>Hardness</v>
      </c>
      <c r="J6" s="70" t="str">
        <f>'INPUT Data'!K6</f>
        <v>Fibrousness</v>
      </c>
      <c r="K6" s="70" t="str">
        <f>'INPUT Data'!L6</f>
        <v>Crunchiness</v>
      </c>
      <c r="N6" s="40"/>
    </row>
    <row r="7" spans="1:14" ht="27.75" customHeight="1" x14ac:dyDescent="0.3">
      <c r="A7" s="24" t="str">
        <f>'INPUT Data'!A6</f>
        <v>Sample 1</v>
      </c>
      <c r="B7" s="63">
        <f>'INPUT Data'!C7</f>
        <v>1</v>
      </c>
      <c r="C7" s="57" t="s">
        <v>50</v>
      </c>
      <c r="D7" s="58">
        <f>MEDIAN('INPUT Data'!E7:'INPUT Data'!E26)</f>
        <v>1</v>
      </c>
      <c r="E7" s="58">
        <f>MEDIAN('INPUT Data'!F7:'INPUT Data'!F26)</f>
        <v>1</v>
      </c>
      <c r="F7" s="58">
        <f>MEDIAN('INPUT Data'!G7:'INPUT Data'!G26)</f>
        <v>3.8</v>
      </c>
      <c r="G7" s="58">
        <f>MEDIAN('INPUT Data'!H7:'INPUT Data'!H26)</f>
        <v>4.5999999999999996</v>
      </c>
      <c r="H7" s="58">
        <f>MEDIAN('INPUT Data'!I7:'INPUT Data'!I26)</f>
        <v>3.55</v>
      </c>
      <c r="I7" s="58">
        <f>MEDIAN('INPUT Data'!J7:'INPUT Data'!J26)</f>
        <v>6.45</v>
      </c>
      <c r="J7" s="58">
        <f>MEDIAN('INPUT Data'!K7:'INPUT Data'!K26)</f>
        <v>5.65</v>
      </c>
      <c r="K7" s="58">
        <f>MEDIAN('INPUT Data'!L7:'INPUT Data'!L26)</f>
        <v>6.5500000000000007</v>
      </c>
      <c r="L7" s="54">
        <f>MAX(D7:E7)</f>
        <v>1</v>
      </c>
      <c r="N7" s="40"/>
    </row>
    <row r="8" spans="1:14" ht="27.75" customHeight="1" x14ac:dyDescent="0.3">
      <c r="A8" s="24"/>
      <c r="B8" s="63"/>
      <c r="C8" s="59" t="s">
        <v>14</v>
      </c>
      <c r="D8" s="60">
        <f>PERCENTILE('INPUT Data'!E7:'INPUT Data'!E26,0.75)-PERCENTILE('INPUT Data'!E7:'INPUT Data'!E26,0.25)</f>
        <v>0</v>
      </c>
      <c r="E8" s="60">
        <f>PERCENTILE('INPUT Data'!F7:'INPUT Data'!F26,0.75)-PERCENTILE('INPUT Data'!F7:'INPUT Data'!F26,0.25)</f>
        <v>0.25</v>
      </c>
      <c r="F8" s="60">
        <f>PERCENTILE('INPUT Data'!G7:'INPUT Data'!G26,0.75)-PERCENTILE('INPUT Data'!G7:'INPUT Data'!G26,0.25)</f>
        <v>0.87500000000000044</v>
      </c>
      <c r="G8" s="60">
        <f>PERCENTILE('INPUT Data'!H7:'INPUT Data'!H26,0.75)-PERCENTILE('INPUT Data'!H7:'INPUT Data'!H26,0.25)</f>
        <v>1.1500000000000004</v>
      </c>
      <c r="H8" s="60">
        <f>PERCENTILE('INPUT Data'!I7:'INPUT Data'!I26,0.75)-PERCENTILE('INPUT Data'!I7:'INPUT Data'!I26,0.25)</f>
        <v>1.8749999999999996</v>
      </c>
      <c r="I8" s="60">
        <f>PERCENTILE('INPUT Data'!J7:'INPUT Data'!J26,0.75)-PERCENTILE('INPUT Data'!J7:'INPUT Data'!J26,0.25)</f>
        <v>2.2249999999999996</v>
      </c>
      <c r="J8" s="60">
        <f>PERCENTILE('INPUT Data'!K7:'INPUT Data'!K26,0.75)-PERCENTILE('INPUT Data'!K7:'INPUT Data'!K26,0.25)</f>
        <v>2.7</v>
      </c>
      <c r="K8" s="60">
        <f>PERCENTILE('INPUT Data'!L7:'INPUT Data'!L26,0.75)-PERCENTILE('INPUT Data'!L7:'INPUT Data'!L26,0.25)</f>
        <v>2.625</v>
      </c>
      <c r="N8" s="40"/>
    </row>
    <row r="9" spans="1:14" ht="27.75" customHeight="1" x14ac:dyDescent="0.3">
      <c r="A9" s="24"/>
      <c r="B9" s="63"/>
      <c r="C9" s="59" t="s">
        <v>13</v>
      </c>
      <c r="D9" s="60">
        <f>(1.25/1.35)*(D8/SQRT(COUNTA('INPUT Data'!E7:E26)))</f>
        <v>0</v>
      </c>
      <c r="E9" s="60">
        <f>(1.25/1.35)*(E8/SQRT(COUNTA('INPUT Data'!F7:F26)))</f>
        <v>8.1841062637331874E-2</v>
      </c>
      <c r="F9" s="60">
        <f>(1.25/1.35)*(F8/SQRT(COUNTA('INPUT Data'!G7:G26)))</f>
        <v>0.2864437192306617</v>
      </c>
      <c r="G9" s="60">
        <f>(1.25/1.35)*(G8/SQRT(COUNTA('INPUT Data'!H7:H26)))</f>
        <v>0.37646888813172674</v>
      </c>
      <c r="H9" s="60">
        <f>(1.25/1.35)*(H8/SQRT(COUNTA('INPUT Data'!I7:I26)))</f>
        <v>0.61380796977998897</v>
      </c>
      <c r="I9" s="60">
        <f>(1.25/1.35)*(I8/SQRT(COUNTA('INPUT Data'!J7:J26)))</f>
        <v>0.72838545747225358</v>
      </c>
      <c r="J9" s="60">
        <f>(1.25/1.35)*(J8/SQRT(COUNTA('INPUT Data'!K7:K26)))</f>
        <v>0.88388347648318433</v>
      </c>
      <c r="K9" s="60">
        <f>(1.25/1.35)*(K8/SQRT(COUNTA('INPUT Data'!L7:L26)))</f>
        <v>0.85933115769198465</v>
      </c>
      <c r="N9" s="40"/>
    </row>
    <row r="10" spans="1:14" ht="27.75" customHeight="1" x14ac:dyDescent="0.3">
      <c r="A10" s="24"/>
      <c r="B10" s="63"/>
      <c r="C10" s="57" t="s">
        <v>15</v>
      </c>
      <c r="D10" s="61">
        <f t="shared" ref="D10:K10" si="0">(D9/D7)*100</f>
        <v>0</v>
      </c>
      <c r="E10" s="61">
        <f t="shared" si="0"/>
        <v>8.1841062637331881</v>
      </c>
      <c r="F10" s="61">
        <f t="shared" si="0"/>
        <v>7.5379926113332028</v>
      </c>
      <c r="G10" s="61">
        <f t="shared" si="0"/>
        <v>8.1841062637331898</v>
      </c>
      <c r="H10" s="61">
        <f t="shared" si="0"/>
        <v>17.29036534591518</v>
      </c>
      <c r="I10" s="61">
        <f t="shared" si="0"/>
        <v>11.292797790267498</v>
      </c>
      <c r="J10" s="61">
        <f t="shared" si="0"/>
        <v>15.643955335985563</v>
      </c>
      <c r="K10" s="61">
        <f t="shared" si="0"/>
        <v>13.119559659419611</v>
      </c>
      <c r="N10" s="40"/>
    </row>
    <row r="11" spans="1:14" ht="27.75" customHeight="1" x14ac:dyDescent="0.3">
      <c r="A11" s="24"/>
      <c r="B11" s="63"/>
      <c r="C11" s="59" t="s">
        <v>52</v>
      </c>
      <c r="D11" s="62">
        <f>D7+1.96*D9</f>
        <v>1</v>
      </c>
      <c r="E11" s="62">
        <f t="shared" ref="E11:K11" si="1">E7+1.96*E9</f>
        <v>1.1604084827691705</v>
      </c>
      <c r="F11" s="62">
        <f t="shared" si="1"/>
        <v>4.3614296896920965</v>
      </c>
      <c r="G11" s="62">
        <f t="shared" si="1"/>
        <v>5.3378790207381837</v>
      </c>
      <c r="H11" s="62">
        <f t="shared" si="1"/>
        <v>4.7530636207687778</v>
      </c>
      <c r="I11" s="62">
        <f t="shared" si="1"/>
        <v>7.8776354966456168</v>
      </c>
      <c r="J11" s="62">
        <f t="shared" si="1"/>
        <v>7.3824116139070419</v>
      </c>
      <c r="K11" s="62">
        <f t="shared" si="1"/>
        <v>8.23428906907629</v>
      </c>
      <c r="N11" s="40"/>
    </row>
    <row r="12" spans="1:14" ht="27.75" customHeight="1" x14ac:dyDescent="0.3">
      <c r="A12" s="24"/>
      <c r="B12" s="63"/>
      <c r="C12" s="59" t="s">
        <v>53</v>
      </c>
      <c r="D12" s="62">
        <f>D7-1.96*D9</f>
        <v>1</v>
      </c>
      <c r="E12" s="62">
        <f t="shared" ref="E12:K12" si="2">E7-1.96*E9</f>
        <v>0.83959151723082948</v>
      </c>
      <c r="F12" s="62">
        <f t="shared" si="2"/>
        <v>3.2385703103079031</v>
      </c>
      <c r="G12" s="62">
        <f t="shared" si="2"/>
        <v>3.8621209792618152</v>
      </c>
      <c r="H12" s="62">
        <f t="shared" si="2"/>
        <v>2.3469363792312214</v>
      </c>
      <c r="I12" s="62">
        <f t="shared" si="2"/>
        <v>5.0223645033543836</v>
      </c>
      <c r="J12" s="62">
        <f t="shared" si="2"/>
        <v>3.9175883860929588</v>
      </c>
      <c r="K12" s="62">
        <f t="shared" si="2"/>
        <v>4.8657109309237105</v>
      </c>
      <c r="N12" s="40"/>
    </row>
    <row r="13" spans="1:14" ht="27.75" customHeight="1" x14ac:dyDescent="0.3">
      <c r="A13" s="24"/>
      <c r="B13" s="64"/>
      <c r="C13" s="26" t="s">
        <v>16</v>
      </c>
      <c r="D13" s="55"/>
      <c r="E13" s="55"/>
      <c r="F13" s="55"/>
      <c r="G13" s="55"/>
      <c r="H13" s="55"/>
      <c r="I13" s="55"/>
      <c r="J13" s="55"/>
      <c r="K13" s="55"/>
      <c r="N13" s="40"/>
    </row>
    <row r="14" spans="1:14" ht="27.75" customHeight="1" x14ac:dyDescent="0.3">
      <c r="A14" s="24"/>
      <c r="B14" s="64"/>
      <c r="C14" s="56" t="s">
        <v>51</v>
      </c>
      <c r="N14" s="40"/>
    </row>
    <row r="15" spans="1:14" ht="27.75" customHeight="1" x14ac:dyDescent="0.3">
      <c r="A15" s="24"/>
      <c r="B15" s="64"/>
      <c r="N15" s="40"/>
    </row>
    <row r="16" spans="1:14" ht="27.75" customHeight="1" x14ac:dyDescent="0.3">
      <c r="A16" s="24"/>
      <c r="B16" s="64"/>
      <c r="N16" s="40"/>
    </row>
    <row r="17" spans="1:15" ht="27.75" customHeight="1" x14ac:dyDescent="0.3">
      <c r="A17" s="24"/>
      <c r="B17" s="64"/>
      <c r="N17" s="40"/>
    </row>
    <row r="18" spans="1:15" ht="27.75" customHeight="1" x14ac:dyDescent="0.3">
      <c r="A18" s="24"/>
      <c r="B18" s="64"/>
      <c r="N18" s="40"/>
    </row>
    <row r="19" spans="1:15" ht="27.75" customHeight="1" thickBot="1" x14ac:dyDescent="0.35">
      <c r="A19" s="24"/>
      <c r="B19" s="68"/>
      <c r="C19" s="67" t="str">
        <f>IF($L7&gt;7,"NC",IF($L7&gt;=4.51,"Standard",IF($L7&gt;=3.01,"I choice","Extra")))</f>
        <v>Extra</v>
      </c>
      <c r="D19" s="67"/>
      <c r="E19" s="65"/>
      <c r="F19" s="65"/>
      <c r="G19" s="65"/>
      <c r="H19" s="65"/>
      <c r="I19" s="65"/>
      <c r="J19" s="65"/>
      <c r="K19" s="75"/>
      <c r="M19" s="72" t="str">
        <f>IF($J7=0,"Ordinary",$C19)</f>
        <v>Extra</v>
      </c>
      <c r="N19" s="40"/>
      <c r="O19" s="73">
        <f>IF($J7=0,"Lampant",$D19)</f>
        <v>0</v>
      </c>
    </row>
    <row r="20" spans="1:15" ht="27.75" customHeight="1" thickBot="1" x14ac:dyDescent="0.35">
      <c r="A20" s="24"/>
      <c r="B20" s="66"/>
      <c r="C20" s="66"/>
      <c r="D20" s="66"/>
      <c r="E20" s="66"/>
      <c r="F20" s="66"/>
      <c r="G20" s="66"/>
      <c r="H20" s="66"/>
      <c r="I20" s="66"/>
      <c r="J20" s="66"/>
      <c r="K20" s="66"/>
      <c r="N20" s="40"/>
    </row>
    <row r="21" spans="1:15" ht="27.75" customHeight="1" x14ac:dyDescent="0.3">
      <c r="A21" s="24"/>
      <c r="B21" s="69" t="str">
        <f>B6</f>
        <v>Sample</v>
      </c>
      <c r="C21" s="70"/>
      <c r="D21" s="70" t="str">
        <f t="shared" ref="D21:K21" si="3">D6</f>
        <v>Descriptor</v>
      </c>
      <c r="E21" s="70" t="str">
        <f t="shared" si="3"/>
        <v>Other defects</v>
      </c>
      <c r="F21" s="70" t="str">
        <f t="shared" si="3"/>
        <v>Salty</v>
      </c>
      <c r="G21" s="70" t="str">
        <f t="shared" si="3"/>
        <v>Bitter</v>
      </c>
      <c r="H21" s="70" t="str">
        <f t="shared" si="3"/>
        <v>Acid</v>
      </c>
      <c r="I21" s="70" t="str">
        <f t="shared" si="3"/>
        <v>Hardness</v>
      </c>
      <c r="J21" s="70" t="str">
        <f t="shared" si="3"/>
        <v>Fibrousness</v>
      </c>
      <c r="K21" s="70" t="str">
        <f t="shared" si="3"/>
        <v>Crunchiness</v>
      </c>
      <c r="N21" s="40"/>
    </row>
    <row r="22" spans="1:15" ht="27.75" customHeight="1" x14ac:dyDescent="0.3">
      <c r="A22" s="24" t="str">
        <f>'INPUT Data'!A29</f>
        <v>Sample 2</v>
      </c>
      <c r="B22" s="63">
        <f>'INPUT Data'!C30</f>
        <v>2</v>
      </c>
      <c r="C22" s="57" t="str">
        <f t="shared" ref="C22:C27" si="4">C7</f>
        <v>Median</v>
      </c>
      <c r="D22" s="58">
        <f>MEDIAN('INPUT Data'!E30:'INPUT Data'!E49)</f>
        <v>1</v>
      </c>
      <c r="E22" s="58">
        <f>MEDIAN('INPUT Data'!F30:'INPUT Data'!F49)</f>
        <v>1</v>
      </c>
      <c r="F22" s="58">
        <f>MEDIAN('INPUT Data'!G30:'INPUT Data'!G49)</f>
        <v>1</v>
      </c>
      <c r="G22" s="58">
        <f>MEDIAN('INPUT Data'!H30:'INPUT Data'!H49)</f>
        <v>1</v>
      </c>
      <c r="H22" s="58">
        <f>MEDIAN('INPUT Data'!I30:'INPUT Data'!I49)</f>
        <v>1</v>
      </c>
      <c r="I22" s="58">
        <f>MEDIAN('INPUT Data'!J30:'INPUT Data'!J49)</f>
        <v>1</v>
      </c>
      <c r="J22" s="58">
        <f>MEDIAN('INPUT Data'!K30:'INPUT Data'!K49)</f>
        <v>1</v>
      </c>
      <c r="K22" s="58">
        <f>MEDIAN('INPUT Data'!L30:'INPUT Data'!L49)</f>
        <v>1</v>
      </c>
      <c r="L22" s="54">
        <f>MAX(D22:E22)</f>
        <v>1</v>
      </c>
      <c r="N22" s="40"/>
    </row>
    <row r="23" spans="1:15" ht="27.75" customHeight="1" x14ac:dyDescent="0.3">
      <c r="A23" s="24"/>
      <c r="B23" s="63"/>
      <c r="C23" s="59" t="str">
        <f t="shared" si="4"/>
        <v>IQR</v>
      </c>
      <c r="D23" s="60">
        <f>PERCENTILE('INPUT Data'!E30:'INPUT Data'!E49,0.75)-PERCENTILE('INPUT Data'!E30:'INPUT Data'!E49,0.25)</f>
        <v>0</v>
      </c>
      <c r="E23" s="60">
        <f>PERCENTILE('INPUT Data'!F30:'INPUT Data'!F49,0.75)-PERCENTILE('INPUT Data'!F30:'INPUT Data'!F49,0.25)</f>
        <v>0</v>
      </c>
      <c r="F23" s="60">
        <f>PERCENTILE('INPUT Data'!G30:'INPUT Data'!G49,0.75)-PERCENTILE('INPUT Data'!G30:'INPUT Data'!G49,0.25)</f>
        <v>0</v>
      </c>
      <c r="G23" s="60">
        <f>PERCENTILE('INPUT Data'!H30:'INPUT Data'!H49,0.75)-PERCENTILE('INPUT Data'!H30:'INPUT Data'!H49,0.25)</f>
        <v>0</v>
      </c>
      <c r="H23" s="60">
        <f>PERCENTILE('INPUT Data'!I30:'INPUT Data'!I49,0.75)-PERCENTILE('INPUT Data'!I30:'INPUT Data'!I49,0.25)</f>
        <v>0</v>
      </c>
      <c r="I23" s="60">
        <f>PERCENTILE('INPUT Data'!J30:'INPUT Data'!J49,0.75)-PERCENTILE('INPUT Data'!J30:'INPUT Data'!J49,0.25)</f>
        <v>0</v>
      </c>
      <c r="J23" s="60">
        <f>PERCENTILE('INPUT Data'!K30:'INPUT Data'!K49,0.75)-PERCENTILE('INPUT Data'!K30:'INPUT Data'!K49,0.25)</f>
        <v>0</v>
      </c>
      <c r="K23" s="60">
        <f>PERCENTILE('INPUT Data'!L30:'INPUT Data'!L49,0.75)-PERCENTILE('INPUT Data'!L30:'INPUT Data'!L49,0.25)</f>
        <v>0</v>
      </c>
      <c r="N23" s="40"/>
    </row>
    <row r="24" spans="1:15" ht="27.75" customHeight="1" x14ac:dyDescent="0.3">
      <c r="A24" s="24"/>
      <c r="B24" s="63"/>
      <c r="C24" s="59" t="str">
        <f t="shared" si="4"/>
        <v>S*</v>
      </c>
      <c r="D24" s="60">
        <f>(1.25/1.35)*(D23/SQRT(COUNTA('INPUT Data'!E30:E49)))</f>
        <v>0</v>
      </c>
      <c r="E24" s="60">
        <f>(1.25/1.35)*(E23/SQRT(COUNTA('INPUT Data'!F30:F49)))</f>
        <v>0</v>
      </c>
      <c r="F24" s="60">
        <f>(1.25/1.35)*(F23/SQRT(COUNTA('INPUT Data'!G30:G49)))</f>
        <v>0</v>
      </c>
      <c r="G24" s="60">
        <f>(1.25/1.35)*(G23/SQRT(COUNTA('INPUT Data'!H30:H49)))</f>
        <v>0</v>
      </c>
      <c r="H24" s="60">
        <f>(1.25/1.35)*(H23/SQRT(COUNTA('INPUT Data'!I30:I49)))</f>
        <v>0</v>
      </c>
      <c r="I24" s="60">
        <f>(1.25/1.35)*(I23/SQRT(COUNTA('INPUT Data'!J30:J49)))</f>
        <v>0</v>
      </c>
      <c r="J24" s="60">
        <f>(1.25/1.35)*(J23/SQRT(COUNTA('INPUT Data'!K30:K49)))</f>
        <v>0</v>
      </c>
      <c r="K24" s="60">
        <f>(1.25/1.35)*(K23/SQRT(COUNTA('INPUT Data'!L30:L49)))</f>
        <v>0</v>
      </c>
      <c r="N24" s="40"/>
    </row>
    <row r="25" spans="1:15" ht="27.75" customHeight="1" x14ac:dyDescent="0.3">
      <c r="A25" s="24"/>
      <c r="B25" s="63"/>
      <c r="C25" s="57" t="str">
        <f t="shared" si="4"/>
        <v>CVr%</v>
      </c>
      <c r="D25" s="61">
        <f t="shared" ref="D25:K25" si="5">(D24/D22)*100</f>
        <v>0</v>
      </c>
      <c r="E25" s="61">
        <f t="shared" si="5"/>
        <v>0</v>
      </c>
      <c r="F25" s="61">
        <f t="shared" si="5"/>
        <v>0</v>
      </c>
      <c r="G25" s="61">
        <f t="shared" si="5"/>
        <v>0</v>
      </c>
      <c r="H25" s="61">
        <f t="shared" si="5"/>
        <v>0</v>
      </c>
      <c r="I25" s="61">
        <f t="shared" si="5"/>
        <v>0</v>
      </c>
      <c r="J25" s="61">
        <f t="shared" si="5"/>
        <v>0</v>
      </c>
      <c r="K25" s="61">
        <f t="shared" si="5"/>
        <v>0</v>
      </c>
      <c r="N25" s="40"/>
    </row>
    <row r="26" spans="1:15" ht="27.75" customHeight="1" x14ac:dyDescent="0.3">
      <c r="A26" s="24"/>
      <c r="B26" s="63"/>
      <c r="C26" s="59" t="str">
        <f t="shared" si="4"/>
        <v>CI Upper</v>
      </c>
      <c r="D26" s="62">
        <f>D22+1.96*D24</f>
        <v>1</v>
      </c>
      <c r="E26" s="62">
        <f t="shared" ref="E26:K26" si="6">E22+1.96*E24</f>
        <v>1</v>
      </c>
      <c r="F26" s="62">
        <f t="shared" si="6"/>
        <v>1</v>
      </c>
      <c r="G26" s="62">
        <f t="shared" si="6"/>
        <v>1</v>
      </c>
      <c r="H26" s="62">
        <f t="shared" si="6"/>
        <v>1</v>
      </c>
      <c r="I26" s="62">
        <f t="shared" si="6"/>
        <v>1</v>
      </c>
      <c r="J26" s="62">
        <f t="shared" si="6"/>
        <v>1</v>
      </c>
      <c r="K26" s="62">
        <f t="shared" si="6"/>
        <v>1</v>
      </c>
      <c r="N26" s="40"/>
    </row>
    <row r="27" spans="1:15" ht="27.75" customHeight="1" x14ac:dyDescent="0.3">
      <c r="A27" s="24"/>
      <c r="B27" s="63"/>
      <c r="C27" s="59" t="str">
        <f t="shared" si="4"/>
        <v>CI Lower</v>
      </c>
      <c r="D27" s="62">
        <f>D22-1.96*D24</f>
        <v>1</v>
      </c>
      <c r="E27" s="62">
        <f t="shared" ref="E27:K27" si="7">E22-1.96*E24</f>
        <v>1</v>
      </c>
      <c r="F27" s="62">
        <f t="shared" si="7"/>
        <v>1</v>
      </c>
      <c r="G27" s="62">
        <f t="shared" si="7"/>
        <v>1</v>
      </c>
      <c r="H27" s="62">
        <f t="shared" si="7"/>
        <v>1</v>
      </c>
      <c r="I27" s="62">
        <f t="shared" si="7"/>
        <v>1</v>
      </c>
      <c r="J27" s="62">
        <f t="shared" si="7"/>
        <v>1</v>
      </c>
      <c r="K27" s="62">
        <f t="shared" si="7"/>
        <v>1</v>
      </c>
      <c r="N27" s="40"/>
    </row>
    <row r="28" spans="1:15" ht="27.75" customHeight="1" x14ac:dyDescent="0.3">
      <c r="A28" s="24"/>
      <c r="B28" s="64"/>
      <c r="C28" s="26" t="str">
        <f>C13</f>
        <v xml:space="preserve"> </v>
      </c>
      <c r="D28" s="55"/>
      <c r="E28" s="55"/>
      <c r="F28" s="55"/>
      <c r="G28" s="55"/>
      <c r="H28" s="55"/>
      <c r="I28" s="55"/>
      <c r="J28" s="55"/>
      <c r="K28" s="55"/>
      <c r="N28" s="40"/>
    </row>
    <row r="29" spans="1:15" ht="27.75" customHeight="1" x14ac:dyDescent="0.3">
      <c r="A29" s="24"/>
      <c r="B29" s="64"/>
      <c r="C29" s="56" t="str">
        <f>C14</f>
        <v>REMEMBER: CVr% must be &lt; 20%</v>
      </c>
      <c r="N29" s="40"/>
    </row>
    <row r="30" spans="1:15" ht="27.75" customHeight="1" x14ac:dyDescent="0.3">
      <c r="A30" s="24"/>
      <c r="B30" s="64"/>
      <c r="N30" s="40"/>
    </row>
    <row r="31" spans="1:15" ht="27.75" customHeight="1" x14ac:dyDescent="0.3">
      <c r="A31" s="24"/>
      <c r="B31" s="64"/>
      <c r="N31" s="40"/>
    </row>
    <row r="32" spans="1:15" ht="27.75" customHeight="1" x14ac:dyDescent="0.3">
      <c r="A32" s="24"/>
      <c r="B32" s="64"/>
      <c r="N32" s="40"/>
    </row>
    <row r="33" spans="1:15" ht="27.75" customHeight="1" x14ac:dyDescent="0.3">
      <c r="A33" s="24"/>
      <c r="B33" s="64"/>
      <c r="N33" s="40"/>
    </row>
    <row r="34" spans="1:15" ht="27.75" customHeight="1" thickBot="1" x14ac:dyDescent="0.35">
      <c r="A34" s="24"/>
      <c r="B34" s="68"/>
      <c r="C34" s="67" t="str">
        <f>IF($L22&gt;7,"NC",IF($L22&gt;=4.51,"Standard",IF($L22&gt;=3.01,"I choice","Extra")))</f>
        <v>Extra</v>
      </c>
      <c r="D34" s="67"/>
      <c r="E34" s="65"/>
      <c r="F34" s="65"/>
      <c r="G34" s="65"/>
      <c r="H34" s="65"/>
      <c r="I34" s="65"/>
      <c r="J34" s="65"/>
      <c r="K34" s="76"/>
      <c r="M34" s="72" t="str">
        <f>IF($J22=0,"Ordinary",$C34)</f>
        <v>Extra</v>
      </c>
      <c r="N34" s="40"/>
      <c r="O34" s="73">
        <f>IF($J22=0,"Lampant",$D34)</f>
        <v>0</v>
      </c>
    </row>
    <row r="35" spans="1:15" ht="27.75" customHeight="1" thickBot="1" x14ac:dyDescent="0.35">
      <c r="A35" s="24"/>
      <c r="N35" s="40"/>
    </row>
    <row r="36" spans="1:15" ht="27.75" customHeight="1" x14ac:dyDescent="0.3">
      <c r="A36" s="24"/>
      <c r="B36" s="69" t="str">
        <f>B6</f>
        <v>Sample</v>
      </c>
      <c r="C36" s="70"/>
      <c r="D36" s="70" t="str">
        <f t="shared" ref="D36:K36" si="8">D6</f>
        <v>Descriptor</v>
      </c>
      <c r="E36" s="70" t="str">
        <f t="shared" si="8"/>
        <v>Other defects</v>
      </c>
      <c r="F36" s="70" t="str">
        <f t="shared" si="8"/>
        <v>Salty</v>
      </c>
      <c r="G36" s="70" t="str">
        <f t="shared" si="8"/>
        <v>Bitter</v>
      </c>
      <c r="H36" s="70" t="str">
        <f t="shared" si="8"/>
        <v>Acid</v>
      </c>
      <c r="I36" s="70" t="str">
        <f t="shared" si="8"/>
        <v>Hardness</v>
      </c>
      <c r="J36" s="70" t="str">
        <f t="shared" si="8"/>
        <v>Fibrousness</v>
      </c>
      <c r="K36" s="70" t="str">
        <f t="shared" si="8"/>
        <v>Crunchiness</v>
      </c>
      <c r="N36" s="40"/>
    </row>
    <row r="37" spans="1:15" ht="27.75" customHeight="1" x14ac:dyDescent="0.3">
      <c r="A37" s="24" t="str">
        <f>'INPUT Data'!A52</f>
        <v>Sample 3</v>
      </c>
      <c r="B37" s="63">
        <f>'INPUT Data'!C53</f>
        <v>3</v>
      </c>
      <c r="C37" s="57" t="str">
        <f t="shared" ref="C37:C42" si="9">C7</f>
        <v>Median</v>
      </c>
      <c r="D37" s="58">
        <f>MEDIAN('INPUT Data'!E53:'INPUT Data'!E72)</f>
        <v>1</v>
      </c>
      <c r="E37" s="58">
        <f>MEDIAN('INPUT Data'!F53:'INPUT Data'!F72)</f>
        <v>1</v>
      </c>
      <c r="F37" s="58">
        <f>MEDIAN('INPUT Data'!G53:'INPUT Data'!G72)</f>
        <v>1</v>
      </c>
      <c r="G37" s="58">
        <f>MEDIAN('INPUT Data'!H53:'INPUT Data'!H72)</f>
        <v>1</v>
      </c>
      <c r="H37" s="58">
        <f>MEDIAN('INPUT Data'!I53:'INPUT Data'!I72)</f>
        <v>1</v>
      </c>
      <c r="I37" s="58">
        <f>MEDIAN('INPUT Data'!J53:'INPUT Data'!J72)</f>
        <v>1</v>
      </c>
      <c r="J37" s="58">
        <f>MEDIAN('INPUT Data'!K53:'INPUT Data'!K72)</f>
        <v>1</v>
      </c>
      <c r="K37" s="58">
        <f>MEDIAN('INPUT Data'!L53:'INPUT Data'!L72)</f>
        <v>1</v>
      </c>
      <c r="L37" s="54">
        <f>MAX(D37:E37)</f>
        <v>1</v>
      </c>
      <c r="N37" s="40"/>
    </row>
    <row r="38" spans="1:15" ht="27.75" customHeight="1" x14ac:dyDescent="0.3">
      <c r="A38" s="24"/>
      <c r="B38" s="63"/>
      <c r="C38" s="59" t="str">
        <f t="shared" si="9"/>
        <v>IQR</v>
      </c>
      <c r="D38" s="60">
        <f>PERCENTILE('INPUT Data'!E53:'INPUT Data'!E72,0.75)-PERCENTILE('INPUT Data'!E53:'INPUT Data'!E72,0.25)</f>
        <v>0</v>
      </c>
      <c r="E38" s="60">
        <f>PERCENTILE('INPUT Data'!F53:'INPUT Data'!F72,0.75)-PERCENTILE('INPUT Data'!F53:'INPUT Data'!F72,0.25)</f>
        <v>0</v>
      </c>
      <c r="F38" s="60">
        <f>PERCENTILE('INPUT Data'!G53:'INPUT Data'!G72,0.75)-PERCENTILE('INPUT Data'!G53:'INPUT Data'!G72,0.25)</f>
        <v>0</v>
      </c>
      <c r="G38" s="60">
        <f>PERCENTILE('INPUT Data'!H53:'INPUT Data'!H72,0.75)-PERCENTILE('INPUT Data'!H53:'INPUT Data'!H72,0.25)</f>
        <v>0</v>
      </c>
      <c r="H38" s="60">
        <f>PERCENTILE('INPUT Data'!I53:'INPUT Data'!I72,0.75)-PERCENTILE('INPUT Data'!I53:'INPUT Data'!I72,0.25)</f>
        <v>0</v>
      </c>
      <c r="I38" s="60">
        <f>PERCENTILE('INPUT Data'!J53:'INPUT Data'!J72,0.75)-PERCENTILE('INPUT Data'!J53:'INPUT Data'!J72,0.25)</f>
        <v>0</v>
      </c>
      <c r="J38" s="60">
        <f>PERCENTILE('INPUT Data'!K53:'INPUT Data'!K72,0.75)-PERCENTILE('INPUT Data'!K53:'INPUT Data'!K72,0.25)</f>
        <v>0</v>
      </c>
      <c r="K38" s="60">
        <f>PERCENTILE('INPUT Data'!L53:'INPUT Data'!L72,0.75)-PERCENTILE('INPUT Data'!L53:'INPUT Data'!L72,0.25)</f>
        <v>0</v>
      </c>
      <c r="N38" s="40"/>
    </row>
    <row r="39" spans="1:15" ht="27.75" customHeight="1" x14ac:dyDescent="0.3">
      <c r="A39" s="24"/>
      <c r="B39" s="63"/>
      <c r="C39" s="59" t="str">
        <f t="shared" si="9"/>
        <v>S*</v>
      </c>
      <c r="D39" s="60">
        <f>(1.25/1.35)*(D38/SQRT(COUNTA('INPUT Data'!E53:E72)))</f>
        <v>0</v>
      </c>
      <c r="E39" s="60">
        <f>(1.25/1.35)*(E38/SQRT(COUNTA('INPUT Data'!F53:F72)))</f>
        <v>0</v>
      </c>
      <c r="F39" s="60">
        <f>(1.25/1.35)*(F38/SQRT(COUNTA('INPUT Data'!G53:G72)))</f>
        <v>0</v>
      </c>
      <c r="G39" s="60">
        <f>(1.25/1.35)*(G38/SQRT(COUNTA('INPUT Data'!H53:H72)))</f>
        <v>0</v>
      </c>
      <c r="H39" s="60">
        <f>(1.25/1.35)*(H38/SQRT(COUNTA('INPUT Data'!I53:I72)))</f>
        <v>0</v>
      </c>
      <c r="I39" s="60">
        <f>(1.25/1.35)*(I38/SQRT(COUNTA('INPUT Data'!J53:J72)))</f>
        <v>0</v>
      </c>
      <c r="J39" s="60">
        <f>(1.25/1.35)*(J38/SQRT(COUNTA('INPUT Data'!K53:K72)))</f>
        <v>0</v>
      </c>
      <c r="K39" s="60">
        <f>(1.25/1.35)*(K38/SQRT(COUNTA('INPUT Data'!L53:L72)))</f>
        <v>0</v>
      </c>
      <c r="N39" s="40"/>
    </row>
    <row r="40" spans="1:15" ht="27.75" customHeight="1" x14ac:dyDescent="0.3">
      <c r="A40" s="24"/>
      <c r="B40" s="63"/>
      <c r="C40" s="57" t="str">
        <f t="shared" si="9"/>
        <v>CVr%</v>
      </c>
      <c r="D40" s="61">
        <f t="shared" ref="D40:K40" si="10">(D39/D37)*100</f>
        <v>0</v>
      </c>
      <c r="E40" s="61">
        <f t="shared" si="10"/>
        <v>0</v>
      </c>
      <c r="F40" s="61">
        <f t="shared" si="10"/>
        <v>0</v>
      </c>
      <c r="G40" s="61">
        <f t="shared" si="10"/>
        <v>0</v>
      </c>
      <c r="H40" s="61">
        <f t="shared" si="10"/>
        <v>0</v>
      </c>
      <c r="I40" s="61">
        <f t="shared" si="10"/>
        <v>0</v>
      </c>
      <c r="J40" s="61">
        <f t="shared" si="10"/>
        <v>0</v>
      </c>
      <c r="K40" s="61">
        <f t="shared" si="10"/>
        <v>0</v>
      </c>
      <c r="N40" s="40"/>
    </row>
    <row r="41" spans="1:15" ht="27.75" customHeight="1" x14ac:dyDescent="0.3">
      <c r="A41" s="24"/>
      <c r="B41" s="63"/>
      <c r="C41" s="59" t="str">
        <f t="shared" si="9"/>
        <v>CI Upper</v>
      </c>
      <c r="D41" s="62">
        <f>D37+1.96*D39</f>
        <v>1</v>
      </c>
      <c r="E41" s="62">
        <f t="shared" ref="E41:K41" si="11">E37+1.96*E39</f>
        <v>1</v>
      </c>
      <c r="F41" s="62">
        <f t="shared" si="11"/>
        <v>1</v>
      </c>
      <c r="G41" s="62">
        <f t="shared" si="11"/>
        <v>1</v>
      </c>
      <c r="H41" s="62">
        <f t="shared" si="11"/>
        <v>1</v>
      </c>
      <c r="I41" s="62">
        <f t="shared" si="11"/>
        <v>1</v>
      </c>
      <c r="J41" s="62">
        <f t="shared" si="11"/>
        <v>1</v>
      </c>
      <c r="K41" s="62">
        <f t="shared" si="11"/>
        <v>1</v>
      </c>
      <c r="N41" s="40"/>
    </row>
    <row r="42" spans="1:15" ht="27.75" customHeight="1" x14ac:dyDescent="0.3">
      <c r="A42" s="24"/>
      <c r="B42" s="63"/>
      <c r="C42" s="59" t="str">
        <f t="shared" si="9"/>
        <v>CI Lower</v>
      </c>
      <c r="D42" s="62">
        <f>D37-1.96*D39</f>
        <v>1</v>
      </c>
      <c r="E42" s="62">
        <f t="shared" ref="E42:K42" si="12">E37-1.96*E39</f>
        <v>1</v>
      </c>
      <c r="F42" s="62">
        <f t="shared" si="12"/>
        <v>1</v>
      </c>
      <c r="G42" s="62">
        <f t="shared" si="12"/>
        <v>1</v>
      </c>
      <c r="H42" s="62">
        <f t="shared" si="12"/>
        <v>1</v>
      </c>
      <c r="I42" s="62">
        <f t="shared" si="12"/>
        <v>1</v>
      </c>
      <c r="J42" s="62">
        <f t="shared" si="12"/>
        <v>1</v>
      </c>
      <c r="K42" s="62">
        <f t="shared" si="12"/>
        <v>1</v>
      </c>
      <c r="N42" s="40"/>
    </row>
    <row r="43" spans="1:15" ht="27.75" customHeight="1" x14ac:dyDescent="0.3">
      <c r="A43" s="24"/>
      <c r="B43" s="64"/>
      <c r="C43" s="26" t="str">
        <f>C13</f>
        <v xml:space="preserve"> </v>
      </c>
      <c r="D43" s="55"/>
      <c r="E43" s="55"/>
      <c r="F43" s="55"/>
      <c r="G43" s="55"/>
      <c r="H43" s="55"/>
      <c r="I43" s="55"/>
      <c r="J43" s="55"/>
      <c r="K43" s="55"/>
      <c r="N43" s="40"/>
    </row>
    <row r="44" spans="1:15" ht="27.75" customHeight="1" x14ac:dyDescent="0.3">
      <c r="A44" s="24"/>
      <c r="B44" s="64"/>
      <c r="C44" s="56" t="str">
        <f>C14</f>
        <v>REMEMBER: CVr% must be &lt; 20%</v>
      </c>
      <c r="N44" s="40"/>
    </row>
    <row r="45" spans="1:15" ht="27.75" customHeight="1" x14ac:dyDescent="0.3">
      <c r="A45" s="24"/>
      <c r="B45" s="64"/>
      <c r="N45" s="40"/>
    </row>
    <row r="46" spans="1:15" ht="27.75" customHeight="1" x14ac:dyDescent="0.3">
      <c r="A46" s="24"/>
      <c r="B46" s="64"/>
      <c r="N46" s="40"/>
    </row>
    <row r="47" spans="1:15" ht="27.75" customHeight="1" x14ac:dyDescent="0.3">
      <c r="A47" s="24"/>
      <c r="B47" s="64"/>
      <c r="N47" s="40"/>
    </row>
    <row r="48" spans="1:15" ht="27.75" customHeight="1" x14ac:dyDescent="0.3">
      <c r="A48" s="24"/>
      <c r="B48" s="64"/>
      <c r="N48" s="40"/>
    </row>
    <row r="49" spans="1:15" ht="27.75" customHeight="1" thickBot="1" x14ac:dyDescent="0.35">
      <c r="A49" s="24"/>
      <c r="B49" s="68"/>
      <c r="C49" s="67" t="str">
        <f>IF($L37&gt;7,"NC",IF($L37&gt;=4.51,"Standard",IF($L37&gt;=3.01,"I choice","Extra")))</f>
        <v>Extra</v>
      </c>
      <c r="D49" s="67"/>
      <c r="E49" s="65"/>
      <c r="F49" s="65"/>
      <c r="G49" s="65"/>
      <c r="H49" s="65"/>
      <c r="I49" s="65"/>
      <c r="J49" s="65"/>
      <c r="K49" s="75"/>
      <c r="M49" s="72" t="str">
        <f>IF($J37=0,"Ordinary",$C49)</f>
        <v>Extra</v>
      </c>
      <c r="N49" s="40"/>
      <c r="O49" s="73">
        <f>IF($J37=0,"Lampant",$D49)</f>
        <v>0</v>
      </c>
    </row>
    <row r="50" spans="1:15" ht="27.75" customHeight="1" thickBot="1" x14ac:dyDescent="0.35">
      <c r="A50" s="24"/>
      <c r="N50" s="40"/>
    </row>
    <row r="51" spans="1:15" ht="27.75" customHeight="1" x14ac:dyDescent="0.3">
      <c r="A51" s="24"/>
      <c r="B51" s="69" t="str">
        <f>B6</f>
        <v>Sample</v>
      </c>
      <c r="C51" s="70"/>
      <c r="D51" s="70" t="str">
        <f t="shared" ref="D51:K51" si="13">D6</f>
        <v>Descriptor</v>
      </c>
      <c r="E51" s="70" t="str">
        <f t="shared" si="13"/>
        <v>Other defects</v>
      </c>
      <c r="F51" s="70" t="str">
        <f t="shared" si="13"/>
        <v>Salty</v>
      </c>
      <c r="G51" s="70" t="str">
        <f t="shared" si="13"/>
        <v>Bitter</v>
      </c>
      <c r="H51" s="70" t="str">
        <f t="shared" si="13"/>
        <v>Acid</v>
      </c>
      <c r="I51" s="70" t="str">
        <f t="shared" si="13"/>
        <v>Hardness</v>
      </c>
      <c r="J51" s="70" t="str">
        <f t="shared" si="13"/>
        <v>Fibrousness</v>
      </c>
      <c r="K51" s="70" t="str">
        <f t="shared" si="13"/>
        <v>Crunchiness</v>
      </c>
      <c r="N51" s="40"/>
    </row>
    <row r="52" spans="1:15" ht="27.75" customHeight="1" x14ac:dyDescent="0.3">
      <c r="A52" s="24" t="str">
        <f>'INPUT Data'!A75</f>
        <v>Sample 4</v>
      </c>
      <c r="B52" s="63">
        <f>'INPUT Data'!C76</f>
        <v>4</v>
      </c>
      <c r="C52" s="57" t="str">
        <f t="shared" ref="C52:C57" si="14">C7</f>
        <v>Median</v>
      </c>
      <c r="D52" s="58">
        <f>MEDIAN('INPUT Data'!E76:'INPUT Data'!E95)</f>
        <v>1</v>
      </c>
      <c r="E52" s="58">
        <f>MEDIAN('INPUT Data'!F76:'INPUT Data'!F95)</f>
        <v>1</v>
      </c>
      <c r="F52" s="58">
        <f>MEDIAN('INPUT Data'!G76:'INPUT Data'!G95)</f>
        <v>1</v>
      </c>
      <c r="G52" s="58">
        <f>MEDIAN('INPUT Data'!H76:'INPUT Data'!H95)</f>
        <v>1</v>
      </c>
      <c r="H52" s="58">
        <f>MEDIAN('INPUT Data'!I76:'INPUT Data'!I95)</f>
        <v>1</v>
      </c>
      <c r="I52" s="58">
        <f>MEDIAN('INPUT Data'!J76:'INPUT Data'!J95)</f>
        <v>1</v>
      </c>
      <c r="J52" s="58">
        <f>MEDIAN('INPUT Data'!K76:'INPUT Data'!K95)</f>
        <v>1</v>
      </c>
      <c r="K52" s="58">
        <f>MEDIAN('INPUT Data'!L76:'INPUT Data'!L95)</f>
        <v>1</v>
      </c>
      <c r="L52" s="54">
        <f>MAX(D52:E52)</f>
        <v>1</v>
      </c>
      <c r="N52" s="40"/>
    </row>
    <row r="53" spans="1:15" ht="27.75" customHeight="1" x14ac:dyDescent="0.3">
      <c r="A53" s="24"/>
      <c r="B53" s="63"/>
      <c r="C53" s="59" t="str">
        <f t="shared" si="14"/>
        <v>IQR</v>
      </c>
      <c r="D53" s="60">
        <f>PERCENTILE('INPUT Data'!E76:'INPUT Data'!E95,0.75)-PERCENTILE('INPUT Data'!E76:'INPUT Data'!E95,0.25)</f>
        <v>0</v>
      </c>
      <c r="E53" s="60">
        <f>PERCENTILE('INPUT Data'!F76:'INPUT Data'!F95,0.75)-PERCENTILE('INPUT Data'!F76:'INPUT Data'!F95,0.25)</f>
        <v>0</v>
      </c>
      <c r="F53" s="60">
        <f>PERCENTILE('INPUT Data'!G76:'INPUT Data'!G95,0.75)-PERCENTILE('INPUT Data'!G76:'INPUT Data'!G95,0.25)</f>
        <v>0</v>
      </c>
      <c r="G53" s="60">
        <f>PERCENTILE('INPUT Data'!H76:'INPUT Data'!H95,0.75)-PERCENTILE('INPUT Data'!H76:'INPUT Data'!H95,0.25)</f>
        <v>0</v>
      </c>
      <c r="H53" s="60">
        <f>PERCENTILE('INPUT Data'!I76:'INPUT Data'!I95,0.75)-PERCENTILE('INPUT Data'!I76:'INPUT Data'!I95,0.25)</f>
        <v>0</v>
      </c>
      <c r="I53" s="60">
        <f>PERCENTILE('INPUT Data'!J76:'INPUT Data'!J95,0.75)-PERCENTILE('INPUT Data'!J76:'INPUT Data'!J95,0.25)</f>
        <v>0</v>
      </c>
      <c r="J53" s="60">
        <f>PERCENTILE('INPUT Data'!K76:'INPUT Data'!K95,0.75)-PERCENTILE('INPUT Data'!K76:'INPUT Data'!K95,0.25)</f>
        <v>0</v>
      </c>
      <c r="K53" s="60">
        <f>PERCENTILE('INPUT Data'!L76:'INPUT Data'!L95,0.75)-PERCENTILE('INPUT Data'!L76:'INPUT Data'!L95,0.25)</f>
        <v>0</v>
      </c>
      <c r="N53" s="40"/>
    </row>
    <row r="54" spans="1:15" ht="27.75" customHeight="1" x14ac:dyDescent="0.3">
      <c r="A54" s="24"/>
      <c r="B54" s="63"/>
      <c r="C54" s="59" t="str">
        <f t="shared" si="14"/>
        <v>S*</v>
      </c>
      <c r="D54" s="60">
        <f>(1.25/1.35)*(D53/SQRT(COUNTA('INPUT Data'!E76:E95)))</f>
        <v>0</v>
      </c>
      <c r="E54" s="60">
        <f>(1.25/1.35)*(E53/SQRT(COUNTA('INPUT Data'!F76:F95)))</f>
        <v>0</v>
      </c>
      <c r="F54" s="60">
        <f>(1.25/1.35)*(F53/SQRT(COUNTA('INPUT Data'!G76:G95)))</f>
        <v>0</v>
      </c>
      <c r="G54" s="60">
        <f>(1.25/1.35)*(G53/SQRT(COUNTA('INPUT Data'!H76:H95)))</f>
        <v>0</v>
      </c>
      <c r="H54" s="60">
        <f>(1.25/1.35)*(H53/SQRT(COUNTA('INPUT Data'!I76:I95)))</f>
        <v>0</v>
      </c>
      <c r="I54" s="60">
        <f>(1.25/1.35)*(I53/SQRT(COUNTA('INPUT Data'!J76:J95)))</f>
        <v>0</v>
      </c>
      <c r="J54" s="60">
        <f>(1.25/1.35)*(J53/SQRT(COUNTA('INPUT Data'!K76:K95)))</f>
        <v>0</v>
      </c>
      <c r="K54" s="60">
        <f>(1.25/1.35)*(K53/SQRT(COUNTA('INPUT Data'!L76:L95)))</f>
        <v>0</v>
      </c>
      <c r="N54" s="40"/>
    </row>
    <row r="55" spans="1:15" ht="27.75" customHeight="1" x14ac:dyDescent="0.3">
      <c r="A55" s="24"/>
      <c r="B55" s="63"/>
      <c r="C55" s="57" t="str">
        <f t="shared" si="14"/>
        <v>CVr%</v>
      </c>
      <c r="D55" s="61">
        <f t="shared" ref="D55:K55" si="15">(D54/D52)*100</f>
        <v>0</v>
      </c>
      <c r="E55" s="61">
        <f t="shared" si="15"/>
        <v>0</v>
      </c>
      <c r="F55" s="61">
        <f t="shared" si="15"/>
        <v>0</v>
      </c>
      <c r="G55" s="61">
        <f t="shared" si="15"/>
        <v>0</v>
      </c>
      <c r="H55" s="61">
        <f t="shared" si="15"/>
        <v>0</v>
      </c>
      <c r="I55" s="61">
        <f t="shared" si="15"/>
        <v>0</v>
      </c>
      <c r="J55" s="61">
        <f t="shared" si="15"/>
        <v>0</v>
      </c>
      <c r="K55" s="61">
        <f t="shared" si="15"/>
        <v>0</v>
      </c>
      <c r="N55" s="40"/>
    </row>
    <row r="56" spans="1:15" ht="27.75" customHeight="1" x14ac:dyDescent="0.3">
      <c r="A56" s="24"/>
      <c r="B56" s="63"/>
      <c r="C56" s="59" t="str">
        <f t="shared" si="14"/>
        <v>CI Upper</v>
      </c>
      <c r="D56" s="62">
        <f>D52+1.96*D54</f>
        <v>1</v>
      </c>
      <c r="E56" s="62">
        <f t="shared" ref="E56:K56" si="16">E52+1.96*E54</f>
        <v>1</v>
      </c>
      <c r="F56" s="62">
        <f t="shared" si="16"/>
        <v>1</v>
      </c>
      <c r="G56" s="62">
        <f t="shared" si="16"/>
        <v>1</v>
      </c>
      <c r="H56" s="62">
        <f t="shared" si="16"/>
        <v>1</v>
      </c>
      <c r="I56" s="62">
        <f t="shared" si="16"/>
        <v>1</v>
      </c>
      <c r="J56" s="62">
        <f t="shared" si="16"/>
        <v>1</v>
      </c>
      <c r="K56" s="62">
        <f t="shared" si="16"/>
        <v>1</v>
      </c>
      <c r="N56" s="40"/>
    </row>
    <row r="57" spans="1:15" ht="27.75" customHeight="1" x14ac:dyDescent="0.3">
      <c r="A57" s="24"/>
      <c r="B57" s="63"/>
      <c r="C57" s="59" t="str">
        <f t="shared" si="14"/>
        <v>CI Lower</v>
      </c>
      <c r="D57" s="62">
        <f>D52-1.96*D54</f>
        <v>1</v>
      </c>
      <c r="E57" s="62">
        <f t="shared" ref="E57:K57" si="17">E52-1.96*E54</f>
        <v>1</v>
      </c>
      <c r="F57" s="62">
        <f t="shared" si="17"/>
        <v>1</v>
      </c>
      <c r="G57" s="62">
        <f t="shared" si="17"/>
        <v>1</v>
      </c>
      <c r="H57" s="62">
        <f t="shared" si="17"/>
        <v>1</v>
      </c>
      <c r="I57" s="62">
        <f t="shared" si="17"/>
        <v>1</v>
      </c>
      <c r="J57" s="62">
        <f t="shared" si="17"/>
        <v>1</v>
      </c>
      <c r="K57" s="62">
        <f t="shared" si="17"/>
        <v>1</v>
      </c>
      <c r="N57" s="40"/>
    </row>
    <row r="58" spans="1:15" ht="27.75" customHeight="1" x14ac:dyDescent="0.3">
      <c r="A58" s="24"/>
      <c r="B58" s="64"/>
      <c r="C58" s="26" t="str">
        <f>C13</f>
        <v xml:space="preserve"> </v>
      </c>
      <c r="D58" s="55"/>
      <c r="E58" s="55"/>
      <c r="F58" s="55"/>
      <c r="G58" s="55"/>
      <c r="H58" s="55"/>
      <c r="I58" s="55"/>
      <c r="J58" s="55"/>
      <c r="K58" s="55"/>
      <c r="N58" s="40"/>
    </row>
    <row r="59" spans="1:15" ht="27.75" customHeight="1" x14ac:dyDescent="0.3">
      <c r="A59" s="24"/>
      <c r="B59" s="64"/>
      <c r="C59" s="56" t="str">
        <f>C14</f>
        <v>REMEMBER: CVr% must be &lt; 20%</v>
      </c>
      <c r="N59" s="40"/>
    </row>
    <row r="60" spans="1:15" ht="27.75" customHeight="1" x14ac:dyDescent="0.3">
      <c r="A60" s="24"/>
      <c r="B60" s="64"/>
      <c r="N60" s="40"/>
    </row>
    <row r="61" spans="1:15" ht="27.75" customHeight="1" x14ac:dyDescent="0.3">
      <c r="A61" s="24"/>
      <c r="B61" s="64"/>
      <c r="N61" s="40"/>
    </row>
    <row r="62" spans="1:15" ht="27.75" customHeight="1" x14ac:dyDescent="0.3">
      <c r="A62" s="24"/>
      <c r="B62" s="64"/>
      <c r="N62" s="40"/>
    </row>
    <row r="63" spans="1:15" ht="27.75" customHeight="1" x14ac:dyDescent="0.3">
      <c r="A63" s="24"/>
      <c r="B63" s="64"/>
      <c r="N63" s="40"/>
    </row>
    <row r="64" spans="1:15" ht="27.75" customHeight="1" thickBot="1" x14ac:dyDescent="0.35">
      <c r="A64" s="24"/>
      <c r="B64" s="68"/>
      <c r="C64" s="67" t="str">
        <f>IF($L52&gt;7,"NC",IF($L52&gt;=4.51,"Standard",IF($L52&gt;=3.01,"I choice","Extra")))</f>
        <v>Extra</v>
      </c>
      <c r="D64" s="67"/>
      <c r="E64" s="65"/>
      <c r="F64" s="65"/>
      <c r="G64" s="65"/>
      <c r="H64" s="65"/>
      <c r="I64" s="65"/>
      <c r="J64" s="65"/>
      <c r="K64" s="75"/>
      <c r="M64" s="72" t="str">
        <f>IF($J52=0,"Ordinary",$C64)</f>
        <v>Extra</v>
      </c>
      <c r="N64" s="40"/>
      <c r="O64" s="73">
        <f>IF($J52=0,"Lampant",$D64)</f>
        <v>0</v>
      </c>
    </row>
    <row r="65" spans="1:15" ht="27.75" customHeight="1" thickBot="1" x14ac:dyDescent="0.35">
      <c r="A65" s="24"/>
      <c r="N65" s="40"/>
    </row>
    <row r="66" spans="1:15" ht="27.75" customHeight="1" x14ac:dyDescent="0.3">
      <c r="A66" s="24"/>
      <c r="B66" s="69" t="str">
        <f>B6</f>
        <v>Sample</v>
      </c>
      <c r="C66" s="70">
        <f t="shared" ref="C66:K66" si="18">C6</f>
        <v>0</v>
      </c>
      <c r="D66" s="70" t="str">
        <f t="shared" si="18"/>
        <v>Descriptor</v>
      </c>
      <c r="E66" s="70" t="str">
        <f t="shared" si="18"/>
        <v>Other defects</v>
      </c>
      <c r="F66" s="70" t="str">
        <f t="shared" si="18"/>
        <v>Salty</v>
      </c>
      <c r="G66" s="70" t="str">
        <f t="shared" si="18"/>
        <v>Bitter</v>
      </c>
      <c r="H66" s="70" t="str">
        <f t="shared" si="18"/>
        <v>Acid</v>
      </c>
      <c r="I66" s="70" t="str">
        <f t="shared" si="18"/>
        <v>Hardness</v>
      </c>
      <c r="J66" s="70" t="str">
        <f t="shared" si="18"/>
        <v>Fibrousness</v>
      </c>
      <c r="K66" s="70" t="str">
        <f t="shared" si="18"/>
        <v>Crunchiness</v>
      </c>
      <c r="N66" s="40"/>
    </row>
    <row r="67" spans="1:15" ht="27.75" customHeight="1" x14ac:dyDescent="0.3">
      <c r="A67" s="24" t="str">
        <f>'INPUT Data'!A99</f>
        <v>Sample 1 rep</v>
      </c>
      <c r="B67" s="63" t="str">
        <f>'INPUT Data'!C100</f>
        <v>1 rep</v>
      </c>
      <c r="C67" s="57" t="str">
        <f t="shared" ref="C67:C72" si="19">C7</f>
        <v>Median</v>
      </c>
      <c r="D67" s="58">
        <f>MEDIAN('INPUT Data'!E100:'INPUT Data'!E119)</f>
        <v>1</v>
      </c>
      <c r="E67" s="58">
        <f>MEDIAN('INPUT Data'!F100:'INPUT Data'!F119)</f>
        <v>1</v>
      </c>
      <c r="F67" s="58">
        <f>MEDIAN('INPUT Data'!G100:'INPUT Data'!G119)</f>
        <v>3.55</v>
      </c>
      <c r="G67" s="58">
        <f>MEDIAN('INPUT Data'!H100:'INPUT Data'!H119)</f>
        <v>4.9000000000000004</v>
      </c>
      <c r="H67" s="58">
        <f>MEDIAN('INPUT Data'!I100:'INPUT Data'!I119)</f>
        <v>3.55</v>
      </c>
      <c r="I67" s="58">
        <f>MEDIAN('INPUT Data'!J100:'INPUT Data'!J119)</f>
        <v>7.05</v>
      </c>
      <c r="J67" s="58">
        <f>MEDIAN('INPUT Data'!K100:'INPUT Data'!K119)</f>
        <v>5.4</v>
      </c>
      <c r="K67" s="58">
        <f>MEDIAN('INPUT Data'!L100:'INPUT Data'!L119)</f>
        <v>6.25</v>
      </c>
      <c r="L67" s="54">
        <f>MAX(D67:E67)</f>
        <v>1</v>
      </c>
      <c r="N67" s="40"/>
    </row>
    <row r="68" spans="1:15" ht="27.75" customHeight="1" x14ac:dyDescent="0.3">
      <c r="A68" s="24"/>
      <c r="B68" s="63"/>
      <c r="C68" s="59" t="str">
        <f t="shared" si="19"/>
        <v>IQR</v>
      </c>
      <c r="D68" s="60">
        <f>PERCENTILE('INPUT Data'!E100:'INPUT Data'!E119,0.75)-PERCENTILE('INPUT Data'!E100:'INPUT Data'!E119,0.25)</f>
        <v>0</v>
      </c>
      <c r="E68" s="60">
        <f>PERCENTILE('INPUT Data'!F100:'INPUT Data'!F119,0.75)-PERCENTILE('INPUT Data'!F100:'INPUT Data'!F119,0.25)</f>
        <v>0</v>
      </c>
      <c r="F68" s="60">
        <f>PERCENTILE('INPUT Data'!G100:'INPUT Data'!G119,0.75)-PERCENTILE('INPUT Data'!G100:'INPUT Data'!G119,0.25)</f>
        <v>1.6999999999999993</v>
      </c>
      <c r="G68" s="60">
        <f>PERCENTILE('INPUT Data'!H100:'INPUT Data'!H119,0.75)-PERCENTILE('INPUT Data'!H100:'INPUT Data'!H119,0.25)</f>
        <v>2.2999999999999998</v>
      </c>
      <c r="H68" s="60">
        <f>PERCENTILE('INPUT Data'!I100:'INPUT Data'!I119,0.75)-PERCENTILE('INPUT Data'!I100:'INPUT Data'!I119,0.25)</f>
        <v>1.75</v>
      </c>
      <c r="I68" s="60">
        <f>PERCENTILE('INPUT Data'!J100:'INPUT Data'!J119,0.75)-PERCENTILE('INPUT Data'!J100:'INPUT Data'!J119,0.25)</f>
        <v>3.1500000000000004</v>
      </c>
      <c r="J68" s="60">
        <f>PERCENTILE('INPUT Data'!K100:'INPUT Data'!K119,0.75)-PERCENTILE('INPUT Data'!K100:'INPUT Data'!K119,0.25)</f>
        <v>2.7250000000000005</v>
      </c>
      <c r="K68" s="60">
        <f>PERCENTILE('INPUT Data'!L100:'INPUT Data'!L119,0.75)-PERCENTILE('INPUT Data'!L100:'INPUT Data'!L119,0.25)</f>
        <v>2.75</v>
      </c>
      <c r="N68" s="40"/>
    </row>
    <row r="69" spans="1:15" ht="27.75" customHeight="1" x14ac:dyDescent="0.3">
      <c r="A69" s="24"/>
      <c r="B69" s="63"/>
      <c r="C69" s="59" t="str">
        <f t="shared" si="19"/>
        <v>S*</v>
      </c>
      <c r="D69" s="60">
        <f>(1.25/1.35)*(D68/SQRT(COUNTA('INPUT Data'!E100:E119)))</f>
        <v>0</v>
      </c>
      <c r="E69" s="60">
        <f>(1.25/1.35)*(E68/SQRT(COUNTA('INPUT Data'!F100:F119)))</f>
        <v>0</v>
      </c>
      <c r="F69" s="60">
        <f>(1.25/1.35)*(F68/SQRT(COUNTA('INPUT Data'!G100:G119)))</f>
        <v>0.5565192259338565</v>
      </c>
      <c r="G69" s="60">
        <f>(1.25/1.35)*(G68/SQRT(COUNTA('INPUT Data'!H100:H119)))</f>
        <v>0.75293777626345315</v>
      </c>
      <c r="H69" s="60">
        <f>(1.25/1.35)*(H68/SQRT(COUNTA('INPUT Data'!I100:I119)))</f>
        <v>0.57288743846132317</v>
      </c>
      <c r="I69" s="60">
        <f>(1.25/1.35)*(I68/SQRT(COUNTA('INPUT Data'!J100:J119)))</f>
        <v>1.0311973892303816</v>
      </c>
      <c r="J69" s="60">
        <f>(1.25/1.35)*(J68/SQRT(COUNTA('INPUT Data'!K100:K119)))</f>
        <v>0.89206758274691755</v>
      </c>
      <c r="K69" s="60">
        <f>(1.25/1.35)*(K68/SQRT(COUNTA('INPUT Data'!L100:L119)))</f>
        <v>0.90025168901065067</v>
      </c>
      <c r="N69" s="40"/>
    </row>
    <row r="70" spans="1:15" ht="27.75" customHeight="1" x14ac:dyDescent="0.3">
      <c r="A70" s="24"/>
      <c r="B70" s="63"/>
      <c r="C70" s="57" t="str">
        <f t="shared" si="19"/>
        <v>CVr%</v>
      </c>
      <c r="D70" s="61">
        <f t="shared" ref="D70:K70" si="20">(D69/D67)*100</f>
        <v>0</v>
      </c>
      <c r="E70" s="61">
        <f t="shared" si="20"/>
        <v>0</v>
      </c>
      <c r="F70" s="61">
        <f t="shared" si="20"/>
        <v>15.676597913629761</v>
      </c>
      <c r="G70" s="61">
        <f t="shared" si="20"/>
        <v>15.366077066601083</v>
      </c>
      <c r="H70" s="61">
        <f t="shared" si="20"/>
        <v>16.137674322854174</v>
      </c>
      <c r="I70" s="61">
        <f t="shared" si="20"/>
        <v>14.62691332241676</v>
      </c>
      <c r="J70" s="61">
        <f t="shared" si="20"/>
        <v>16.519770050868843</v>
      </c>
      <c r="K70" s="61">
        <f t="shared" si="20"/>
        <v>14.404027024170411</v>
      </c>
      <c r="N70" s="40"/>
    </row>
    <row r="71" spans="1:15" ht="27.75" customHeight="1" x14ac:dyDescent="0.3">
      <c r="A71" s="24"/>
      <c r="B71" s="63"/>
      <c r="C71" s="59" t="str">
        <f t="shared" si="19"/>
        <v>CI Upper</v>
      </c>
      <c r="D71" s="62">
        <f>D67+1.96*D69</f>
        <v>1</v>
      </c>
      <c r="E71" s="62">
        <f t="shared" ref="E71:K71" si="21">E67+1.96*E69</f>
        <v>1</v>
      </c>
      <c r="F71" s="62">
        <f t="shared" si="21"/>
        <v>4.6407776828303584</v>
      </c>
      <c r="G71" s="62">
        <f t="shared" si="21"/>
        <v>6.3757580414763684</v>
      </c>
      <c r="H71" s="62">
        <f t="shared" si="21"/>
        <v>4.6728593793841933</v>
      </c>
      <c r="I71" s="62">
        <f t="shared" si="21"/>
        <v>9.0711468828915471</v>
      </c>
      <c r="J71" s="62">
        <f t="shared" si="21"/>
        <v>7.1484524621839585</v>
      </c>
      <c r="K71" s="62">
        <f t="shared" si="21"/>
        <v>8.0144933104608747</v>
      </c>
      <c r="N71" s="40"/>
    </row>
    <row r="72" spans="1:15" ht="27.75" customHeight="1" x14ac:dyDescent="0.3">
      <c r="A72" s="24"/>
      <c r="B72" s="63"/>
      <c r="C72" s="59" t="str">
        <f t="shared" si="19"/>
        <v>CI Lower</v>
      </c>
      <c r="D72" s="62">
        <f>D67-1.96*D69</f>
        <v>1</v>
      </c>
      <c r="E72" s="62">
        <f t="shared" ref="E72:K72" si="22">E67-1.96*E69</f>
        <v>1</v>
      </c>
      <c r="F72" s="62">
        <f t="shared" si="22"/>
        <v>2.4592223171696412</v>
      </c>
      <c r="G72" s="62">
        <f t="shared" si="22"/>
        <v>3.4242419585236323</v>
      </c>
      <c r="H72" s="62">
        <f t="shared" si="22"/>
        <v>2.4271406206158064</v>
      </c>
      <c r="I72" s="62">
        <f t="shared" si="22"/>
        <v>5.0288531171084525</v>
      </c>
      <c r="J72" s="62">
        <f t="shared" si="22"/>
        <v>3.6515475378160422</v>
      </c>
      <c r="K72" s="62">
        <f t="shared" si="22"/>
        <v>4.4855066895391245</v>
      </c>
      <c r="N72" s="40"/>
    </row>
    <row r="73" spans="1:15" ht="27.75" customHeight="1" x14ac:dyDescent="0.3">
      <c r="A73" s="24"/>
      <c r="B73" s="64"/>
      <c r="C73" s="26" t="str">
        <f>C13</f>
        <v xml:space="preserve"> </v>
      </c>
      <c r="D73" s="55"/>
      <c r="E73" s="55"/>
      <c r="F73" s="55"/>
      <c r="G73" s="55"/>
      <c r="H73" s="55"/>
      <c r="I73" s="55"/>
      <c r="J73" s="55"/>
      <c r="K73" s="55"/>
      <c r="N73" s="40"/>
    </row>
    <row r="74" spans="1:15" ht="27.75" customHeight="1" x14ac:dyDescent="0.3">
      <c r="A74" s="24"/>
      <c r="B74" s="64"/>
      <c r="C74" s="56" t="str">
        <f>C14</f>
        <v>REMEMBER: CVr% must be &lt; 20%</v>
      </c>
      <c r="N74" s="40"/>
    </row>
    <row r="75" spans="1:15" ht="27.75" customHeight="1" x14ac:dyDescent="0.3">
      <c r="A75" s="24"/>
      <c r="B75" s="64"/>
      <c r="N75" s="40"/>
    </row>
    <row r="76" spans="1:15" ht="27.75" customHeight="1" x14ac:dyDescent="0.3">
      <c r="A76" s="24"/>
      <c r="B76" s="64"/>
      <c r="N76" s="40"/>
    </row>
    <row r="77" spans="1:15" ht="27.75" customHeight="1" x14ac:dyDescent="0.3">
      <c r="A77" s="24"/>
      <c r="B77" s="64"/>
      <c r="N77" s="40"/>
    </row>
    <row r="78" spans="1:15" ht="27.75" customHeight="1" x14ac:dyDescent="0.3">
      <c r="A78" s="24"/>
      <c r="B78" s="64"/>
      <c r="N78" s="40"/>
    </row>
    <row r="79" spans="1:15" ht="27.75" customHeight="1" thickBot="1" x14ac:dyDescent="0.35">
      <c r="A79" s="24"/>
      <c r="B79" s="68"/>
      <c r="C79" s="67" t="str">
        <f>IF($L67&gt;7,"NC",IF($L67&gt;=4.51,"Standard",IF($L67&gt;=3.01,"I choice","Extra")))</f>
        <v>Extra</v>
      </c>
      <c r="D79" s="67"/>
      <c r="E79" s="65"/>
      <c r="F79" s="65"/>
      <c r="G79" s="65"/>
      <c r="H79" s="65"/>
      <c r="I79" s="65"/>
      <c r="J79" s="65"/>
      <c r="K79" s="75"/>
      <c r="M79" s="72" t="str">
        <f>IF($J67=0,"Ordinary",$C79)</f>
        <v>Extra</v>
      </c>
      <c r="N79" s="40"/>
      <c r="O79" s="73">
        <f>IF($J67=0,"Lampant",$D79)</f>
        <v>0</v>
      </c>
    </row>
    <row r="80" spans="1:15" ht="27.75" customHeight="1" x14ac:dyDescent="0.3">
      <c r="A80" s="24"/>
    </row>
    <row r="81" ht="27.75" customHeight="1" x14ac:dyDescent="0.25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4" orientation="portrait" horizontalDpi="300" verticalDpi="300" r:id="rId1"/>
  <headerFooter>
    <oddHeader>&amp;LStatistiche_x000D_&amp;RCOI/T.20/Doc. no. 15/Rev. 2</oddHeader>
    <oddFooter>&amp;L&amp;D&amp;R(C) 2008 COI  Madrid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7">
    <pageSetUpPr fitToPage="1"/>
  </sheetPr>
  <dimension ref="A1:O46"/>
  <sheetViews>
    <sheetView showGridLines="0" zoomScale="75" workbookViewId="0">
      <selection activeCell="Q9" sqref="Q9"/>
    </sheetView>
  </sheetViews>
  <sheetFormatPr baseColWidth="10" defaultColWidth="8.77734375" defaultRowHeight="13.2" x14ac:dyDescent="0.25"/>
  <cols>
    <col min="1" max="1" width="5.44140625" customWidth="1"/>
    <col min="2" max="2" width="7.109375" bestFit="1" customWidth="1"/>
    <col min="3" max="3" width="8.6640625" bestFit="1" customWidth="1"/>
    <col min="4" max="4" width="7.44140625" bestFit="1" customWidth="1"/>
    <col min="5" max="5" width="20.109375" bestFit="1" customWidth="1"/>
    <col min="6" max="6" width="12.33203125" bestFit="1" customWidth="1"/>
    <col min="7" max="9" width="6.77734375" bestFit="1" customWidth="1"/>
    <col min="10" max="10" width="9.33203125" bestFit="1" customWidth="1"/>
    <col min="11" max="11" width="11.44140625" bestFit="1" customWidth="1"/>
    <col min="12" max="12" width="11.6640625" bestFit="1" customWidth="1"/>
    <col min="13" max="13" width="9.6640625" style="87" bestFit="1" customWidth="1"/>
    <col min="14" max="14" width="11.33203125" style="82" bestFit="1" customWidth="1"/>
    <col min="15" max="15" width="14.21875" style="95" customWidth="1"/>
    <col min="16" max="18" width="9.44140625" customWidth="1"/>
  </cols>
  <sheetData>
    <row r="1" spans="1:15" s="10" customFormat="1" ht="16.95" customHeight="1" thickTop="1" x14ac:dyDescent="0.25">
      <c r="A1" s="77" t="s">
        <v>66</v>
      </c>
      <c r="B1" s="12" t="str">
        <f>'INPUT Data'!B6</f>
        <v>Panel</v>
      </c>
      <c r="C1" s="12" t="str">
        <f>'INPUT Data'!C6</f>
        <v>Sample</v>
      </c>
      <c r="D1" s="12" t="str">
        <f>'INPUT Data'!D6</f>
        <v>Judge</v>
      </c>
      <c r="E1" s="12" t="str">
        <f>'INPUT Data'!E6</f>
        <v>Abnormal fermentation</v>
      </c>
      <c r="F1" s="12" t="str">
        <f>'INPUT Data'!F6</f>
        <v>Other defects</v>
      </c>
      <c r="G1" s="12" t="str">
        <f>'INPUT Data'!G6</f>
        <v>Salty</v>
      </c>
      <c r="H1" s="12" t="str">
        <f>'INPUT Data'!H6</f>
        <v>Bitter</v>
      </c>
      <c r="I1" s="12" t="str">
        <f>'INPUT Data'!I6</f>
        <v>Acid</v>
      </c>
      <c r="J1" s="12" t="str">
        <f>'INPUT Data'!J6</f>
        <v>Hardness</v>
      </c>
      <c r="K1" s="12" t="str">
        <f>'INPUT Data'!K6</f>
        <v>Fibrousness</v>
      </c>
      <c r="L1" s="12" t="str">
        <f>'INPUT Data'!L6</f>
        <v>Crunchiness</v>
      </c>
      <c r="M1" s="83" t="s">
        <v>19</v>
      </c>
      <c r="N1" s="78" t="s">
        <v>62</v>
      </c>
      <c r="O1" s="90" t="s">
        <v>49</v>
      </c>
    </row>
    <row r="2" spans="1:15" s="11" customFormat="1" ht="16.95" customHeight="1" x14ac:dyDescent="0.25">
      <c r="A2" s="13"/>
      <c r="B2" s="14" t="str">
        <f>'INPUT Data'!B7</f>
        <v>n</v>
      </c>
      <c r="C2" s="14">
        <f>'INPUT Data'!C7</f>
        <v>1</v>
      </c>
      <c r="D2" s="14" t="s">
        <v>1</v>
      </c>
      <c r="E2" s="15">
        <f>1+(('INPUT Data'!E7-'INPUT Data'!E100)^2)</f>
        <v>1</v>
      </c>
      <c r="F2" s="15">
        <f>1+(('INPUT Data'!F7-'INPUT Data'!F100)^2)</f>
        <v>1</v>
      </c>
      <c r="G2" s="15">
        <f>1+(('INPUT Data'!G7-'INPUT Data'!G100)^2)</f>
        <v>3.8900000000000006</v>
      </c>
      <c r="H2" s="15">
        <f>1+(('INPUT Data'!H7-'INPUT Data'!H100)^2)</f>
        <v>2.9600000000000009</v>
      </c>
      <c r="I2" s="15">
        <f>1+(('INPUT Data'!I7-'INPUT Data'!I100)^2)</f>
        <v>3.5599999999999987</v>
      </c>
      <c r="J2" s="15">
        <f>1+(('INPUT Data'!J7-'INPUT Data'!J100)^2)</f>
        <v>2.2099999999999991</v>
      </c>
      <c r="K2" s="15">
        <f>1+(('INPUT Data'!K7-'INPUT Data'!K100)^2)</f>
        <v>1.3599999999999997</v>
      </c>
      <c r="L2" s="15">
        <f>1+(('INPUT Data'!L7-'INPUT Data'!L100)^2)</f>
        <v>1.01</v>
      </c>
      <c r="M2" s="84">
        <f t="shared" ref="M2:M21" si="0">MAX(E2:L2)</f>
        <v>3.8900000000000006</v>
      </c>
      <c r="N2" s="79">
        <f>AVERAGE(E2:L2)</f>
        <v>2.1237499999999998</v>
      </c>
      <c r="O2" s="91" t="str">
        <f>IF(M2&lt;=3,"OK!","Judge Training")</f>
        <v>Judge Training</v>
      </c>
    </row>
    <row r="3" spans="1:15" s="11" customFormat="1" ht="16.95" customHeight="1" x14ac:dyDescent="0.25">
      <c r="A3" s="13"/>
      <c r="B3" s="14"/>
      <c r="C3" s="14" t="str">
        <f>'INPUT Data'!C100</f>
        <v>1 rep</v>
      </c>
      <c r="D3" s="14" t="s">
        <v>2</v>
      </c>
      <c r="E3" s="15">
        <f>1+(('INPUT Data'!E8-'INPUT Data'!E101)^2)</f>
        <v>5.8400000000000007</v>
      </c>
      <c r="F3" s="15">
        <f>1+(('INPUT Data'!F8-'INPUT Data'!F101)^2)</f>
        <v>1</v>
      </c>
      <c r="G3" s="15">
        <f>1+(('INPUT Data'!G8-'INPUT Data'!G101)^2)</f>
        <v>1.3599999999999999</v>
      </c>
      <c r="H3" s="15">
        <f>1+(('INPUT Data'!H8-'INPUT Data'!H101)^2)</f>
        <v>2</v>
      </c>
      <c r="I3" s="15">
        <f>1+(('INPUT Data'!I8-'INPUT Data'!I101)^2)</f>
        <v>2.96</v>
      </c>
      <c r="J3" s="15">
        <f>1+(('INPUT Data'!J8-'INPUT Data'!J101)^2)</f>
        <v>2.4400000000000026</v>
      </c>
      <c r="K3" s="15">
        <f>1+(('INPUT Data'!K8-'INPUT Data'!K101)^2)</f>
        <v>1.1600000000000004</v>
      </c>
      <c r="L3" s="15">
        <f>1+(('INPUT Data'!L8-'INPUT Data'!L101)^2)</f>
        <v>1.25</v>
      </c>
      <c r="M3" s="84">
        <f t="shared" si="0"/>
        <v>5.8400000000000007</v>
      </c>
      <c r="N3" s="79">
        <f t="shared" ref="N3:N21" si="1">AVERAGE(E3:L3)</f>
        <v>2.2512500000000006</v>
      </c>
      <c r="O3" s="91" t="str">
        <f t="shared" ref="O3:O21" si="2">IF(M3&lt;=3,"OK!","Judge Training")</f>
        <v>Judge Training</v>
      </c>
    </row>
    <row r="4" spans="1:15" s="11" customFormat="1" ht="16.95" customHeight="1" x14ac:dyDescent="0.25">
      <c r="A4" s="13"/>
      <c r="B4" s="14"/>
      <c r="C4" s="14"/>
      <c r="D4" s="14" t="s">
        <v>3</v>
      </c>
      <c r="E4" s="15">
        <f>1+(('INPUT Data'!E9-'INPUT Data'!E102)^2)</f>
        <v>1</v>
      </c>
      <c r="F4" s="15">
        <f>1+(('INPUT Data'!F9-'INPUT Data'!F102)^2)</f>
        <v>1</v>
      </c>
      <c r="G4" s="15">
        <f>1+(('INPUT Data'!G9-'INPUT Data'!G102)^2)</f>
        <v>1.01</v>
      </c>
      <c r="H4" s="15">
        <f>1+(('INPUT Data'!H9-'INPUT Data'!H102)^2)</f>
        <v>2.6899999999999995</v>
      </c>
      <c r="I4" s="15">
        <f>1+(('INPUT Data'!I9-'INPUT Data'!I102)^2)</f>
        <v>3.5600000000000018</v>
      </c>
      <c r="J4" s="15">
        <f>1+(('INPUT Data'!J9-'INPUT Data'!J102)^2)</f>
        <v>1.01</v>
      </c>
      <c r="K4" s="15">
        <f>1+(('INPUT Data'!K9-'INPUT Data'!K102)^2)</f>
        <v>1.3600000000000017</v>
      </c>
      <c r="L4" s="15">
        <f>1+(('INPUT Data'!L9-'INPUT Data'!L102)^2)</f>
        <v>1</v>
      </c>
      <c r="M4" s="84">
        <f t="shared" si="0"/>
        <v>3.5600000000000018</v>
      </c>
      <c r="N4" s="79">
        <f t="shared" si="1"/>
        <v>1.5787500000000003</v>
      </c>
      <c r="O4" s="91" t="str">
        <f t="shared" si="2"/>
        <v>Judge Training</v>
      </c>
    </row>
    <row r="5" spans="1:15" s="11" customFormat="1" ht="16.95" customHeight="1" x14ac:dyDescent="0.25">
      <c r="A5" s="13"/>
      <c r="B5" s="14"/>
      <c r="C5" s="14"/>
      <c r="D5" s="14" t="s">
        <v>4</v>
      </c>
      <c r="E5" s="15">
        <f>1+(('INPUT Data'!E10-'INPUT Data'!E103)^2)</f>
        <v>1</v>
      </c>
      <c r="F5" s="15">
        <f>1+(('INPUT Data'!F10-'INPUT Data'!F103)^2)</f>
        <v>1</v>
      </c>
      <c r="G5" s="15">
        <f>1+(('INPUT Data'!G10-'INPUT Data'!G103)^2)</f>
        <v>1.01</v>
      </c>
      <c r="H5" s="15">
        <f>1+(('INPUT Data'!H10-'INPUT Data'!H103)^2)</f>
        <v>1.0899999999999999</v>
      </c>
      <c r="I5" s="15">
        <f>1+(('INPUT Data'!I10-'INPUT Data'!I103)^2)</f>
        <v>2</v>
      </c>
      <c r="J5" s="15">
        <f>1+(('INPUT Data'!J10-'INPUT Data'!J103)^2)</f>
        <v>1.04</v>
      </c>
      <c r="K5" s="15">
        <f>1+(('INPUT Data'!K10-'INPUT Data'!K103)^2)</f>
        <v>3.25</v>
      </c>
      <c r="L5" s="15">
        <f>1+(('INPUT Data'!L10-'INPUT Data'!L103)^2)</f>
        <v>1.04</v>
      </c>
      <c r="M5" s="84">
        <f t="shared" si="0"/>
        <v>3.25</v>
      </c>
      <c r="N5" s="79">
        <f t="shared" si="1"/>
        <v>1.42875</v>
      </c>
      <c r="O5" s="91" t="str">
        <f t="shared" si="2"/>
        <v>Judge Training</v>
      </c>
    </row>
    <row r="6" spans="1:15" s="11" customFormat="1" ht="16.95" customHeight="1" x14ac:dyDescent="0.25">
      <c r="A6" s="13"/>
      <c r="B6" s="14"/>
      <c r="C6" s="14"/>
      <c r="D6" s="14" t="s">
        <v>5</v>
      </c>
      <c r="E6" s="15">
        <f>1+(('INPUT Data'!E11-'INPUT Data'!E104)^2)</f>
        <v>1</v>
      </c>
      <c r="F6" s="15">
        <f>1+(('INPUT Data'!F11-'INPUT Data'!F104)^2)</f>
        <v>2</v>
      </c>
      <c r="G6" s="15">
        <f>1+(('INPUT Data'!G11-'INPUT Data'!G104)^2)</f>
        <v>5</v>
      </c>
      <c r="H6" s="15">
        <f>1+(('INPUT Data'!H11-'INPUT Data'!H104)^2)</f>
        <v>18.64</v>
      </c>
      <c r="I6" s="15">
        <f>1+(('INPUT Data'!I11-'INPUT Data'!I104)^2)</f>
        <v>1.2499999999999998</v>
      </c>
      <c r="J6" s="15">
        <f>1+(('INPUT Data'!J11-'INPUT Data'!J104)^2)</f>
        <v>2</v>
      </c>
      <c r="K6" s="15">
        <f>1+(('INPUT Data'!K11-'INPUT Data'!K104)^2)</f>
        <v>1.01</v>
      </c>
      <c r="L6" s="15">
        <f>1+(('INPUT Data'!L11-'INPUT Data'!L104)^2)</f>
        <v>1.0399999999999998</v>
      </c>
      <c r="M6" s="84">
        <f t="shared" si="0"/>
        <v>18.64</v>
      </c>
      <c r="N6" s="79">
        <f t="shared" si="1"/>
        <v>3.9925000000000002</v>
      </c>
      <c r="O6" s="91" t="str">
        <f t="shared" si="2"/>
        <v>Judge Training</v>
      </c>
    </row>
    <row r="7" spans="1:15" s="11" customFormat="1" ht="16.95" customHeight="1" x14ac:dyDescent="0.25">
      <c r="A7" s="13"/>
      <c r="B7" s="14"/>
      <c r="C7" s="14"/>
      <c r="D7" s="14" t="s">
        <v>6</v>
      </c>
      <c r="E7" s="15">
        <f>1+(('INPUT Data'!E12-'INPUT Data'!E105)^2)</f>
        <v>1</v>
      </c>
      <c r="F7" s="15">
        <f>1+(('INPUT Data'!F12-'INPUT Data'!F105)^2)</f>
        <v>1</v>
      </c>
      <c r="G7" s="15">
        <f>1+(('INPUT Data'!G12-'INPUT Data'!G105)^2)</f>
        <v>1.01</v>
      </c>
      <c r="H7" s="15">
        <f>1+(('INPUT Data'!H12-'INPUT Data'!H105)^2)</f>
        <v>1.8099999999999992</v>
      </c>
      <c r="I7" s="15">
        <f>1+(('INPUT Data'!I12-'INPUT Data'!I105)^2)</f>
        <v>1.36</v>
      </c>
      <c r="J7" s="15">
        <f>1+(('INPUT Data'!J12-'INPUT Data'!J105)^2)</f>
        <v>1.01</v>
      </c>
      <c r="K7" s="15">
        <f>1+(('INPUT Data'!K12-'INPUT Data'!K105)^2)</f>
        <v>1.01</v>
      </c>
      <c r="L7" s="15">
        <f>1+(('INPUT Data'!L12-'INPUT Data'!L105)^2)</f>
        <v>1.25</v>
      </c>
      <c r="M7" s="84">
        <f t="shared" si="0"/>
        <v>1.8099999999999992</v>
      </c>
      <c r="N7" s="79">
        <f t="shared" si="1"/>
        <v>1.1812499999999999</v>
      </c>
      <c r="O7" s="91" t="str">
        <f t="shared" si="2"/>
        <v>OK!</v>
      </c>
    </row>
    <row r="8" spans="1:15" s="11" customFormat="1" ht="16.95" customHeight="1" x14ac:dyDescent="0.25">
      <c r="A8" s="13"/>
      <c r="B8" s="14"/>
      <c r="C8" s="14"/>
      <c r="D8" s="14" t="s">
        <v>7</v>
      </c>
      <c r="E8" s="15">
        <f>1+(('INPUT Data'!E13-'INPUT Data'!E106)^2)</f>
        <v>1</v>
      </c>
      <c r="F8" s="15">
        <f>1+(('INPUT Data'!F13-'INPUT Data'!F106)^2)</f>
        <v>1</v>
      </c>
      <c r="G8" s="15">
        <f>1+(('INPUT Data'!G13-'INPUT Data'!G106)^2)</f>
        <v>1.01</v>
      </c>
      <c r="H8" s="15">
        <f>1+(('INPUT Data'!H13-'INPUT Data'!H106)^2)</f>
        <v>1.0899999999999999</v>
      </c>
      <c r="I8" s="15">
        <f>1+(('INPUT Data'!I13-'INPUT Data'!I106)^2)</f>
        <v>1.0399999999999998</v>
      </c>
      <c r="J8" s="15">
        <f>1+(('INPUT Data'!J13-'INPUT Data'!J106)^2)</f>
        <v>1.01</v>
      </c>
      <c r="K8" s="15">
        <f>1+(('INPUT Data'!K13-'INPUT Data'!K106)^2)</f>
        <v>1.04</v>
      </c>
      <c r="L8" s="15">
        <f>1+(('INPUT Data'!L13-'INPUT Data'!L106)^2)</f>
        <v>2</v>
      </c>
      <c r="M8" s="84">
        <f t="shared" si="0"/>
        <v>2</v>
      </c>
      <c r="N8" s="79">
        <f t="shared" si="1"/>
        <v>1.1487499999999999</v>
      </c>
      <c r="O8" s="91" t="str">
        <f t="shared" si="2"/>
        <v>OK!</v>
      </c>
    </row>
    <row r="9" spans="1:15" s="11" customFormat="1" ht="16.95" customHeight="1" x14ac:dyDescent="0.25">
      <c r="A9" s="13"/>
      <c r="B9" s="14"/>
      <c r="C9" s="14"/>
      <c r="D9" s="14" t="s">
        <v>8</v>
      </c>
      <c r="E9" s="15">
        <f>1+(('INPUT Data'!E14-'INPUT Data'!E107)^2)</f>
        <v>4.2399999999999993</v>
      </c>
      <c r="F9" s="15">
        <f>1+(('INPUT Data'!F14-'INPUT Data'!F107)^2)</f>
        <v>4.6099999999999994</v>
      </c>
      <c r="G9" s="15">
        <f>1+(('INPUT Data'!G14-'INPUT Data'!G107)^2)</f>
        <v>1</v>
      </c>
      <c r="H9" s="15">
        <f>1+(('INPUT Data'!H14-'INPUT Data'!H107)^2)</f>
        <v>1.25</v>
      </c>
      <c r="I9" s="15">
        <f>1+(('INPUT Data'!I14-'INPUT Data'!I107)^2)</f>
        <v>1.01</v>
      </c>
      <c r="J9" s="15">
        <f>1+(('INPUT Data'!J14-'INPUT Data'!J107)^2)</f>
        <v>1.36</v>
      </c>
      <c r="K9" s="15">
        <f>1+(('INPUT Data'!K14-'INPUT Data'!K107)^2)</f>
        <v>1.3599999999999997</v>
      </c>
      <c r="L9" s="15">
        <f>1+(('INPUT Data'!L14-'INPUT Data'!L107)^2)</f>
        <v>1.25</v>
      </c>
      <c r="M9" s="84">
        <f t="shared" si="0"/>
        <v>4.6099999999999994</v>
      </c>
      <c r="N9" s="79">
        <f t="shared" si="1"/>
        <v>2.0099999999999998</v>
      </c>
      <c r="O9" s="91" t="str">
        <f t="shared" si="2"/>
        <v>Judge Training</v>
      </c>
    </row>
    <row r="10" spans="1:15" s="11" customFormat="1" ht="16.95" customHeight="1" x14ac:dyDescent="0.25">
      <c r="A10" s="13"/>
      <c r="B10" s="14"/>
      <c r="C10" s="14"/>
      <c r="D10" s="14" t="s">
        <v>9</v>
      </c>
      <c r="E10" s="15">
        <f>1+(('INPUT Data'!E15-'INPUT Data'!E108)^2)</f>
        <v>1</v>
      </c>
      <c r="F10" s="15">
        <f>1+(('INPUT Data'!F15-'INPUT Data'!F108)^2)</f>
        <v>1</v>
      </c>
      <c r="G10" s="15">
        <f>1+(('INPUT Data'!G15-'INPUT Data'!G108)^2)</f>
        <v>1</v>
      </c>
      <c r="H10" s="15">
        <f>1+(('INPUT Data'!H15-'INPUT Data'!H108)^2)</f>
        <v>1</v>
      </c>
      <c r="I10" s="15">
        <f>1+(('INPUT Data'!I15-'INPUT Data'!I108)^2)</f>
        <v>1</v>
      </c>
      <c r="J10" s="15">
        <f>1+(('INPUT Data'!J15-'INPUT Data'!J108)^2)</f>
        <v>1</v>
      </c>
      <c r="K10" s="15">
        <f>1+(('INPUT Data'!K15-'INPUT Data'!K108)^2)</f>
        <v>1</v>
      </c>
      <c r="L10" s="15">
        <f>1+(('INPUT Data'!L15-'INPUT Data'!L108)^2)</f>
        <v>1</v>
      </c>
      <c r="M10" s="84">
        <f t="shared" si="0"/>
        <v>1</v>
      </c>
      <c r="N10" s="79">
        <f t="shared" si="1"/>
        <v>1</v>
      </c>
      <c r="O10" s="91" t="str">
        <f t="shared" si="2"/>
        <v>OK!</v>
      </c>
    </row>
    <row r="11" spans="1:15" s="11" customFormat="1" ht="16.95" customHeight="1" x14ac:dyDescent="0.25">
      <c r="A11" s="13"/>
      <c r="B11" s="14"/>
      <c r="C11" s="14"/>
      <c r="D11" s="14" t="s">
        <v>11</v>
      </c>
      <c r="E11" s="15">
        <f>1+(('INPUT Data'!E16-'INPUT Data'!E109)^2)</f>
        <v>1</v>
      </c>
      <c r="F11" s="15">
        <f>1+(('INPUT Data'!F16-'INPUT Data'!F109)^2)</f>
        <v>1</v>
      </c>
      <c r="G11" s="15">
        <f>1+(('INPUT Data'!G16-'INPUT Data'!G109)^2)</f>
        <v>1</v>
      </c>
      <c r="H11" s="15">
        <f>1+(('INPUT Data'!H16-'INPUT Data'!H109)^2)</f>
        <v>1</v>
      </c>
      <c r="I11" s="15">
        <f>1+(('INPUT Data'!I16-'INPUT Data'!I109)^2)</f>
        <v>1</v>
      </c>
      <c r="J11" s="15">
        <f>1+(('INPUT Data'!J16-'INPUT Data'!J109)^2)</f>
        <v>1</v>
      </c>
      <c r="K11" s="15">
        <f>1+(('INPUT Data'!K16-'INPUT Data'!K109)^2)</f>
        <v>1</v>
      </c>
      <c r="L11" s="15">
        <f>1+(('INPUT Data'!L16-'INPUT Data'!L109)^2)</f>
        <v>1</v>
      </c>
      <c r="M11" s="84">
        <f t="shared" si="0"/>
        <v>1</v>
      </c>
      <c r="N11" s="79">
        <f t="shared" si="1"/>
        <v>1</v>
      </c>
      <c r="O11" s="91" t="str">
        <f t="shared" si="2"/>
        <v>OK!</v>
      </c>
    </row>
    <row r="12" spans="1:15" s="11" customFormat="1" ht="16.95" customHeight="1" x14ac:dyDescent="0.25">
      <c r="A12" s="13"/>
      <c r="B12" s="14"/>
      <c r="C12" s="14"/>
      <c r="D12" s="14" t="s">
        <v>12</v>
      </c>
      <c r="E12" s="15">
        <f>1+(('INPUT Data'!E17-'INPUT Data'!E110)^2)</f>
        <v>1</v>
      </c>
      <c r="F12" s="15">
        <f>1+(('INPUT Data'!F17-'INPUT Data'!F110)^2)</f>
        <v>1</v>
      </c>
      <c r="G12" s="15">
        <f>1+(('INPUT Data'!G17-'INPUT Data'!G110)^2)</f>
        <v>1</v>
      </c>
      <c r="H12" s="15">
        <f>1+(('INPUT Data'!H17-'INPUT Data'!H110)^2)</f>
        <v>1</v>
      </c>
      <c r="I12" s="15">
        <f>1+(('INPUT Data'!I17-'INPUT Data'!I110)^2)</f>
        <v>1</v>
      </c>
      <c r="J12" s="15">
        <f>1+(('INPUT Data'!J17-'INPUT Data'!J110)^2)</f>
        <v>1</v>
      </c>
      <c r="K12" s="15">
        <f>1+(('INPUT Data'!K17-'INPUT Data'!K110)^2)</f>
        <v>1</v>
      </c>
      <c r="L12" s="15">
        <f>1+(('INPUT Data'!L17-'INPUT Data'!L110)^2)</f>
        <v>1</v>
      </c>
      <c r="M12" s="84">
        <f t="shared" si="0"/>
        <v>1</v>
      </c>
      <c r="N12" s="79">
        <f t="shared" si="1"/>
        <v>1</v>
      </c>
      <c r="O12" s="91" t="str">
        <f t="shared" si="2"/>
        <v>OK!</v>
      </c>
    </row>
    <row r="13" spans="1:15" s="11" customFormat="1" ht="16.95" customHeight="1" x14ac:dyDescent="0.25">
      <c r="A13" s="13"/>
      <c r="B13" s="14"/>
      <c r="C13" s="14"/>
      <c r="D13" s="88" t="s">
        <v>10</v>
      </c>
      <c r="E13" s="15">
        <f>1+(('INPUT Data'!E18-'INPUT Data'!E111)^2)</f>
        <v>1</v>
      </c>
      <c r="F13" s="15">
        <f>1+(('INPUT Data'!F18-'INPUT Data'!F111)^2)</f>
        <v>1</v>
      </c>
      <c r="G13" s="15">
        <f>1+(('INPUT Data'!G18-'INPUT Data'!G111)^2)</f>
        <v>1</v>
      </c>
      <c r="H13" s="15">
        <f>1+(('INPUT Data'!H18-'INPUT Data'!H111)^2)</f>
        <v>1</v>
      </c>
      <c r="I13" s="15">
        <f>1+(('INPUT Data'!I18-'INPUT Data'!I111)^2)</f>
        <v>1</v>
      </c>
      <c r="J13" s="15">
        <f>1+(('INPUT Data'!J18-'INPUT Data'!J111)^2)</f>
        <v>1</v>
      </c>
      <c r="K13" s="15">
        <f>1+(('INPUT Data'!K18-'INPUT Data'!K111)^2)</f>
        <v>1</v>
      </c>
      <c r="L13" s="15">
        <f>1+(('INPUT Data'!L18-'INPUT Data'!L111)^2)</f>
        <v>1</v>
      </c>
      <c r="M13" s="84">
        <f t="shared" si="0"/>
        <v>1</v>
      </c>
      <c r="N13" s="79">
        <f t="shared" si="1"/>
        <v>1</v>
      </c>
      <c r="O13" s="91" t="str">
        <f t="shared" si="2"/>
        <v>OK!</v>
      </c>
    </row>
    <row r="14" spans="1:15" s="11" customFormat="1" ht="16.95" customHeight="1" x14ac:dyDescent="0.25">
      <c r="A14" s="13"/>
      <c r="B14" s="14"/>
      <c r="C14" s="14"/>
      <c r="D14" s="88" t="s">
        <v>39</v>
      </c>
      <c r="E14" s="15">
        <f>1+(('INPUT Data'!E19-'INPUT Data'!E112)^2)</f>
        <v>1</v>
      </c>
      <c r="F14" s="15">
        <f>1+(('INPUT Data'!F19-'INPUT Data'!F112)^2)</f>
        <v>1</v>
      </c>
      <c r="G14" s="15">
        <f>1+(('INPUT Data'!G19-'INPUT Data'!G112)^2)</f>
        <v>1</v>
      </c>
      <c r="H14" s="15">
        <f>1+(('INPUT Data'!H19-'INPUT Data'!H112)^2)</f>
        <v>1</v>
      </c>
      <c r="I14" s="15">
        <f>1+(('INPUT Data'!I19-'INPUT Data'!I112)^2)</f>
        <v>1</v>
      </c>
      <c r="J14" s="15">
        <f>1+(('INPUT Data'!J19-'INPUT Data'!J112)^2)</f>
        <v>1</v>
      </c>
      <c r="K14" s="15">
        <f>1+(('INPUT Data'!K19-'INPUT Data'!K112)^2)</f>
        <v>1</v>
      </c>
      <c r="L14" s="15">
        <f>1+(('INPUT Data'!L19-'INPUT Data'!L112)^2)</f>
        <v>1</v>
      </c>
      <c r="M14" s="84">
        <f t="shared" si="0"/>
        <v>1</v>
      </c>
      <c r="N14" s="79">
        <f t="shared" si="1"/>
        <v>1</v>
      </c>
      <c r="O14" s="91" t="str">
        <f t="shared" si="2"/>
        <v>OK!</v>
      </c>
    </row>
    <row r="15" spans="1:15" s="11" customFormat="1" ht="16.95" customHeight="1" x14ac:dyDescent="0.25">
      <c r="A15" s="13"/>
      <c r="B15" s="14"/>
      <c r="C15" s="14"/>
      <c r="D15" s="88" t="s">
        <v>40</v>
      </c>
      <c r="E15" s="15">
        <f>1+(('INPUT Data'!E20-'INPUT Data'!E113)^2)</f>
        <v>1</v>
      </c>
      <c r="F15" s="15">
        <f>1+(('INPUT Data'!F20-'INPUT Data'!F113)^2)</f>
        <v>1</v>
      </c>
      <c r="G15" s="15">
        <f>1+(('INPUT Data'!G20-'INPUT Data'!G113)^2)</f>
        <v>1</v>
      </c>
      <c r="H15" s="15">
        <f>1+(('INPUT Data'!H20-'INPUT Data'!H113)^2)</f>
        <v>1</v>
      </c>
      <c r="I15" s="15">
        <f>1+(('INPUT Data'!I20-'INPUT Data'!I113)^2)</f>
        <v>1</v>
      </c>
      <c r="J15" s="15">
        <f>1+(('INPUT Data'!J20-'INPUT Data'!J113)^2)</f>
        <v>1</v>
      </c>
      <c r="K15" s="15">
        <f>1+(('INPUT Data'!K20-'INPUT Data'!K113)^2)</f>
        <v>1</v>
      </c>
      <c r="L15" s="15">
        <f>1+(('INPUT Data'!L20-'INPUT Data'!L113)^2)</f>
        <v>1</v>
      </c>
      <c r="M15" s="84">
        <f t="shared" si="0"/>
        <v>1</v>
      </c>
      <c r="N15" s="79">
        <f t="shared" si="1"/>
        <v>1</v>
      </c>
      <c r="O15" s="91" t="str">
        <f t="shared" si="2"/>
        <v>OK!</v>
      </c>
    </row>
    <row r="16" spans="1:15" s="11" customFormat="1" ht="16.95" customHeight="1" x14ac:dyDescent="0.25">
      <c r="A16" s="13"/>
      <c r="B16" s="14"/>
      <c r="C16" s="14"/>
      <c r="D16" s="88" t="s">
        <v>41</v>
      </c>
      <c r="E16" s="15">
        <f>1+(('INPUT Data'!E21-'INPUT Data'!E114)^2)</f>
        <v>1</v>
      </c>
      <c r="F16" s="15">
        <f>1+(('INPUT Data'!F21-'INPUT Data'!F114)^2)</f>
        <v>1</v>
      </c>
      <c r="G16" s="15">
        <f>1+(('INPUT Data'!G21-'INPUT Data'!G114)^2)</f>
        <v>1</v>
      </c>
      <c r="H16" s="15">
        <f>1+(('INPUT Data'!H21-'INPUT Data'!H114)^2)</f>
        <v>1</v>
      </c>
      <c r="I16" s="15">
        <f>1+(('INPUT Data'!I21-'INPUT Data'!I114)^2)</f>
        <v>1</v>
      </c>
      <c r="J16" s="15">
        <f>1+(('INPUT Data'!J21-'INPUT Data'!J114)^2)</f>
        <v>1</v>
      </c>
      <c r="K16" s="15">
        <f>1+(('INPUT Data'!K21-'INPUT Data'!K114)^2)</f>
        <v>1</v>
      </c>
      <c r="L16" s="15">
        <f>1+(('INPUT Data'!L21-'INPUT Data'!L114)^2)</f>
        <v>1</v>
      </c>
      <c r="M16" s="84">
        <f t="shared" si="0"/>
        <v>1</v>
      </c>
      <c r="N16" s="79">
        <f t="shared" si="1"/>
        <v>1</v>
      </c>
      <c r="O16" s="91" t="str">
        <f t="shared" si="2"/>
        <v>OK!</v>
      </c>
    </row>
    <row r="17" spans="1:15" s="11" customFormat="1" ht="16.95" customHeight="1" x14ac:dyDescent="0.25">
      <c r="A17" s="13"/>
      <c r="B17" s="14"/>
      <c r="C17" s="14"/>
      <c r="D17" s="88" t="s">
        <v>42</v>
      </c>
      <c r="E17" s="15">
        <f>1+(('INPUT Data'!E22-'INPUT Data'!E115)^2)</f>
        <v>1</v>
      </c>
      <c r="F17" s="15">
        <f>1+(('INPUT Data'!F22-'INPUT Data'!F115)^2)</f>
        <v>1</v>
      </c>
      <c r="G17" s="15">
        <f>1+(('INPUT Data'!G22-'INPUT Data'!G115)^2)</f>
        <v>1</v>
      </c>
      <c r="H17" s="15">
        <f>1+(('INPUT Data'!H22-'INPUT Data'!H115)^2)</f>
        <v>1</v>
      </c>
      <c r="I17" s="15">
        <f>1+(('INPUT Data'!I22-'INPUT Data'!I115)^2)</f>
        <v>1</v>
      </c>
      <c r="J17" s="15">
        <f>1+(('INPUT Data'!J22-'INPUT Data'!J115)^2)</f>
        <v>1</v>
      </c>
      <c r="K17" s="15">
        <f>1+(('INPUT Data'!K22-'INPUT Data'!K115)^2)</f>
        <v>1</v>
      </c>
      <c r="L17" s="15">
        <f>1+(('INPUT Data'!L22-'INPUT Data'!L115)^2)</f>
        <v>1</v>
      </c>
      <c r="M17" s="84">
        <f t="shared" si="0"/>
        <v>1</v>
      </c>
      <c r="N17" s="79">
        <f t="shared" si="1"/>
        <v>1</v>
      </c>
      <c r="O17" s="91" t="str">
        <f t="shared" si="2"/>
        <v>OK!</v>
      </c>
    </row>
    <row r="18" spans="1:15" s="11" customFormat="1" ht="16.95" customHeight="1" x14ac:dyDescent="0.25">
      <c r="A18" s="13"/>
      <c r="B18" s="14"/>
      <c r="C18" s="14"/>
      <c r="D18" s="88" t="s">
        <v>43</v>
      </c>
      <c r="E18" s="15">
        <f>1+(('INPUT Data'!E23-'INPUT Data'!E116)^2)</f>
        <v>1</v>
      </c>
      <c r="F18" s="15">
        <f>1+(('INPUT Data'!F23-'INPUT Data'!F116)^2)</f>
        <v>1</v>
      </c>
      <c r="G18" s="15">
        <f>1+(('INPUT Data'!G23-'INPUT Data'!G116)^2)</f>
        <v>1</v>
      </c>
      <c r="H18" s="15">
        <f>1+(('INPUT Data'!H23-'INPUT Data'!H116)^2)</f>
        <v>1</v>
      </c>
      <c r="I18" s="15">
        <f>1+(('INPUT Data'!I23-'INPUT Data'!I116)^2)</f>
        <v>1</v>
      </c>
      <c r="J18" s="15">
        <f>1+(('INPUT Data'!J23-'INPUT Data'!J116)^2)</f>
        <v>1</v>
      </c>
      <c r="K18" s="15">
        <f>1+(('INPUT Data'!K23-'INPUT Data'!K116)^2)</f>
        <v>1</v>
      </c>
      <c r="L18" s="15">
        <f>1+(('INPUT Data'!L23-'INPUT Data'!L116)^2)</f>
        <v>1</v>
      </c>
      <c r="M18" s="84">
        <f t="shared" si="0"/>
        <v>1</v>
      </c>
      <c r="N18" s="79">
        <f t="shared" si="1"/>
        <v>1</v>
      </c>
      <c r="O18" s="91" t="str">
        <f t="shared" si="2"/>
        <v>OK!</v>
      </c>
    </row>
    <row r="19" spans="1:15" s="11" customFormat="1" ht="16.95" customHeight="1" x14ac:dyDescent="0.25">
      <c r="A19" s="13"/>
      <c r="B19" s="14"/>
      <c r="C19" s="14"/>
      <c r="D19" s="88" t="s">
        <v>44</v>
      </c>
      <c r="E19" s="15">
        <f>1+(('INPUT Data'!E24-'INPUT Data'!E117)^2)</f>
        <v>1</v>
      </c>
      <c r="F19" s="15">
        <f>1+(('INPUT Data'!F24-'INPUT Data'!F117)^2)</f>
        <v>1</v>
      </c>
      <c r="G19" s="15">
        <f>1+(('INPUT Data'!G24-'INPUT Data'!G117)^2)</f>
        <v>1</v>
      </c>
      <c r="H19" s="15">
        <f>1+(('INPUT Data'!H24-'INPUT Data'!H117)^2)</f>
        <v>1</v>
      </c>
      <c r="I19" s="15">
        <f>1+(('INPUT Data'!I24-'INPUT Data'!I117)^2)</f>
        <v>1</v>
      </c>
      <c r="J19" s="15">
        <f>1+(('INPUT Data'!J24-'INPUT Data'!J117)^2)</f>
        <v>1</v>
      </c>
      <c r="K19" s="15">
        <f>1+(('INPUT Data'!K24-'INPUT Data'!K117)^2)</f>
        <v>1</v>
      </c>
      <c r="L19" s="15">
        <f>1+(('INPUT Data'!L24-'INPUT Data'!L117)^2)</f>
        <v>1</v>
      </c>
      <c r="M19" s="84">
        <f t="shared" si="0"/>
        <v>1</v>
      </c>
      <c r="N19" s="79">
        <f t="shared" si="1"/>
        <v>1</v>
      </c>
      <c r="O19" s="91" t="str">
        <f t="shared" si="2"/>
        <v>OK!</v>
      </c>
    </row>
    <row r="20" spans="1:15" s="11" customFormat="1" ht="16.95" customHeight="1" x14ac:dyDescent="0.25">
      <c r="A20" s="13"/>
      <c r="B20" s="14"/>
      <c r="C20" s="14"/>
      <c r="D20" s="88" t="s">
        <v>45</v>
      </c>
      <c r="E20" s="15">
        <f>1+(('INPUT Data'!E25-'INPUT Data'!E118)^2)</f>
        <v>1</v>
      </c>
      <c r="F20" s="15">
        <f>1+(('INPUT Data'!F25-'INPUT Data'!F118)^2)</f>
        <v>1</v>
      </c>
      <c r="G20" s="15">
        <f>1+(('INPUT Data'!G25-'INPUT Data'!G118)^2)</f>
        <v>1</v>
      </c>
      <c r="H20" s="15">
        <f>1+(('INPUT Data'!H25-'INPUT Data'!H118)^2)</f>
        <v>1</v>
      </c>
      <c r="I20" s="15">
        <f>1+(('INPUT Data'!I25-'INPUT Data'!I118)^2)</f>
        <v>1</v>
      </c>
      <c r="J20" s="15">
        <f>1+(('INPUT Data'!J25-'INPUT Data'!J118)^2)</f>
        <v>1</v>
      </c>
      <c r="K20" s="15">
        <f>1+(('INPUT Data'!K25-'INPUT Data'!K118)^2)</f>
        <v>1</v>
      </c>
      <c r="L20" s="15">
        <f>1+(('INPUT Data'!L25-'INPUT Data'!L118)^2)</f>
        <v>1</v>
      </c>
      <c r="M20" s="84">
        <f t="shared" si="0"/>
        <v>1</v>
      </c>
      <c r="N20" s="79">
        <f t="shared" si="1"/>
        <v>1</v>
      </c>
      <c r="O20" s="91" t="str">
        <f t="shared" si="2"/>
        <v>OK!</v>
      </c>
    </row>
    <row r="21" spans="1:15" s="11" customFormat="1" ht="16.95" customHeight="1" thickBot="1" x14ac:dyDescent="0.3">
      <c r="A21" s="16"/>
      <c r="B21" s="17"/>
      <c r="C21" s="17"/>
      <c r="D21" s="89" t="s">
        <v>46</v>
      </c>
      <c r="E21" s="15">
        <f>1+(('INPUT Data'!E26-'INPUT Data'!E119)^2)</f>
        <v>1</v>
      </c>
      <c r="F21" s="15">
        <f>1+(('INPUT Data'!F26-'INPUT Data'!F119)^2)</f>
        <v>1</v>
      </c>
      <c r="G21" s="15">
        <f>1+(('INPUT Data'!G26-'INPUT Data'!G119)^2)</f>
        <v>1</v>
      </c>
      <c r="H21" s="15">
        <f>1+(('INPUT Data'!H26-'INPUT Data'!H119)^2)</f>
        <v>1</v>
      </c>
      <c r="I21" s="15">
        <f>1+(('INPUT Data'!I26-'INPUT Data'!I119)^2)</f>
        <v>1</v>
      </c>
      <c r="J21" s="15">
        <f>1+(('INPUT Data'!J26-'INPUT Data'!J119)^2)</f>
        <v>1</v>
      </c>
      <c r="K21" s="15">
        <f>1+(('INPUT Data'!K26-'INPUT Data'!K119)^2)</f>
        <v>1</v>
      </c>
      <c r="L21" s="15">
        <f>1+(('INPUT Data'!L26-'INPUT Data'!L119)^2)</f>
        <v>1</v>
      </c>
      <c r="M21" s="84">
        <f t="shared" si="0"/>
        <v>1</v>
      </c>
      <c r="N21" s="79">
        <f t="shared" si="1"/>
        <v>1</v>
      </c>
      <c r="O21" s="91" t="str">
        <f t="shared" si="2"/>
        <v>OK!</v>
      </c>
    </row>
    <row r="22" spans="1:15" s="11" customFormat="1" ht="16.95" customHeight="1" thickTop="1" thickBot="1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5"/>
      <c r="N22" s="80"/>
      <c r="O22" s="92"/>
    </row>
    <row r="23" spans="1:15" s="11" customFormat="1" ht="16.95" customHeight="1" thickTop="1" x14ac:dyDescent="0.25">
      <c r="A23" s="19" t="s">
        <v>64</v>
      </c>
      <c r="B23" s="12" t="str">
        <f>'INPUT Data'!B6</f>
        <v>Panel</v>
      </c>
      <c r="C23" s="12" t="str">
        <f>'INPUT Data'!C6</f>
        <v>Sample</v>
      </c>
      <c r="D23" s="12" t="str">
        <f>'INPUT Data'!D6</f>
        <v>Judge</v>
      </c>
      <c r="E23" s="12" t="str">
        <f>'INPUT Data'!E6</f>
        <v>Abnormal fermentation</v>
      </c>
      <c r="F23" s="12" t="str">
        <f>'INPUT Data'!F6</f>
        <v>Other defects</v>
      </c>
      <c r="G23" s="12" t="str">
        <f>'INPUT Data'!G6</f>
        <v>Salty</v>
      </c>
      <c r="H23" s="12" t="str">
        <f>'INPUT Data'!H6</f>
        <v>Bitter</v>
      </c>
      <c r="I23" s="12" t="str">
        <f>'INPUT Data'!I6</f>
        <v>Acid</v>
      </c>
      <c r="J23" s="12" t="str">
        <f>'INPUT Data'!J6</f>
        <v>Hardness</v>
      </c>
      <c r="K23" s="12" t="str">
        <f>'INPUT Data'!K6</f>
        <v>Fibrousness</v>
      </c>
      <c r="L23" s="12" t="str">
        <f>'INPUT Data'!L6</f>
        <v>Crunchiness</v>
      </c>
      <c r="M23" s="83" t="s">
        <v>65</v>
      </c>
      <c r="N23" s="78" t="s">
        <v>63</v>
      </c>
      <c r="O23" s="90" t="s">
        <v>49</v>
      </c>
    </row>
    <row r="24" spans="1:15" s="11" customFormat="1" ht="16.95" customHeight="1" x14ac:dyDescent="0.25">
      <c r="A24" s="13"/>
      <c r="B24" s="14"/>
      <c r="C24" s="14">
        <f>'INPUT Data'!C7</f>
        <v>1</v>
      </c>
      <c r="D24" s="14" t="s">
        <v>1</v>
      </c>
      <c r="E24" s="15">
        <f>1+((('INPUT Data'!E7-Table!D$7)^2+('INPUT Data'!E100-Table!D$67)^2)/4)</f>
        <v>1</v>
      </c>
      <c r="F24" s="15">
        <f>1+((('INPUT Data'!F7-Table!E$7)^2+('INPUT Data'!F100-Table!E$67)^2)/4)</f>
        <v>1</v>
      </c>
      <c r="G24" s="15">
        <f>1+((('INPUT Data'!G7-Table!F$7)^2+('INPUT Data'!G100-Table!F$67)^2)/4)</f>
        <v>1.9506250000000001</v>
      </c>
      <c r="H24" s="15">
        <f>1+((('INPUT Data'!H7-Table!G$7)^2+('INPUT Data'!H100-Table!G$67)^2)/4)</f>
        <v>1.3925000000000005</v>
      </c>
      <c r="I24" s="15">
        <f>1+((('INPUT Data'!I7-Table!H$7)^2+('INPUT Data'!I100-Table!H$67)^2)/4)</f>
        <v>1.6012499999999998</v>
      </c>
      <c r="J24" s="15">
        <f>1+((('INPUT Data'!J7-Table!I$7)^2+('INPUT Data'!J100-Table!I$67)^2)/4)</f>
        <v>1.15625</v>
      </c>
      <c r="K24" s="15">
        <f>1+((('INPUT Data'!K7-Table!J$7)^2+('INPUT Data'!K100-Table!J$67)^2)/4)</f>
        <v>2.1031249999999995</v>
      </c>
      <c r="L24" s="15">
        <f>1+((('INPUT Data'!L7-Table!K$7)^2+('INPUT Data'!L100-Table!K$67)^2)/4)</f>
        <v>1.0362499999999999</v>
      </c>
      <c r="M24" s="84">
        <f t="shared" ref="M24:M43" si="3">MAX(E24:L24)</f>
        <v>2.1031249999999995</v>
      </c>
      <c r="N24" s="79">
        <f>AVERAGE(E24:L24)</f>
        <v>1.4049999999999998</v>
      </c>
      <c r="O24" s="91" t="str">
        <f>IF(M24&lt;=3,"OK!","Judge Training")</f>
        <v>OK!</v>
      </c>
    </row>
    <row r="25" spans="1:15" s="11" customFormat="1" ht="16.95" customHeight="1" x14ac:dyDescent="0.25">
      <c r="A25" s="13"/>
      <c r="B25" s="14"/>
      <c r="C25" s="14" t="str">
        <f>'INPUT Data'!C100</f>
        <v>1 rep</v>
      </c>
      <c r="D25" s="14" t="s">
        <v>2</v>
      </c>
      <c r="E25" s="15">
        <f>1+((('INPUT Data'!E8-Table!D$7)^2+('INPUT Data'!E101-Table!D$67)^2)/4)</f>
        <v>2.21</v>
      </c>
      <c r="F25" s="15">
        <f>1+((('INPUT Data'!F8-Table!E$7)^2+('INPUT Data'!F101-Table!E$67)^2)/4)</f>
        <v>1</v>
      </c>
      <c r="G25" s="15">
        <f>1+((('INPUT Data'!G8-Table!F$7)^2+('INPUT Data'!G101-Table!F$67)^2)/4)</f>
        <v>2.2556249999999998</v>
      </c>
      <c r="H25" s="15">
        <f>1+((('INPUT Data'!H8-Table!G$7)^2+('INPUT Data'!H101-Table!G$67)^2)/4)</f>
        <v>3.9725000000000006</v>
      </c>
      <c r="I25" s="15">
        <f>1+((('INPUT Data'!I8-Table!H$7)^2+('INPUT Data'!I101-Table!H$67)^2)/4)</f>
        <v>2.9562499999999998</v>
      </c>
      <c r="J25" s="15">
        <f>1+((('INPUT Data'!J8-Table!I$7)^2+('INPUT Data'!J101-Table!I$67)^2)/4)</f>
        <v>4.2962499999999997</v>
      </c>
      <c r="K25" s="15">
        <f>1+((('INPUT Data'!K8-Table!J$7)^2+('INPUT Data'!K101-Table!J$67)^2)/4)</f>
        <v>7.4431250000000002</v>
      </c>
      <c r="L25" s="15">
        <f>1+((('INPUT Data'!L8-Table!K$7)^2+('INPUT Data'!L101-Table!K$67)^2)/4)</f>
        <v>6.0412500000000016</v>
      </c>
      <c r="M25" s="84">
        <f t="shared" si="3"/>
        <v>7.4431250000000002</v>
      </c>
      <c r="N25" s="79">
        <f t="shared" ref="N25:N43" si="4">AVERAGE(E25:L25)</f>
        <v>3.7718750000000001</v>
      </c>
      <c r="O25" s="91" t="str">
        <f t="shared" ref="O25:O43" si="5">IF(M25&lt;=3,"OK!","Judge Training")</f>
        <v>Judge Training</v>
      </c>
    </row>
    <row r="26" spans="1:15" s="11" customFormat="1" ht="16.95" customHeight="1" x14ac:dyDescent="0.25">
      <c r="A26" s="13"/>
      <c r="B26" s="14"/>
      <c r="C26" s="14"/>
      <c r="D26" s="14" t="s">
        <v>3</v>
      </c>
      <c r="E26" s="15">
        <f>1+((('INPUT Data'!E9-Table!D$7)^2+('INPUT Data'!E102-Table!D$67)^2)/4)</f>
        <v>1</v>
      </c>
      <c r="F26" s="15">
        <f>1+((('INPUT Data'!F9-Table!E$7)^2+('INPUT Data'!F102-Table!E$67)^2)/4)</f>
        <v>1</v>
      </c>
      <c r="G26" s="15">
        <f>1+((('INPUT Data'!G9-Table!F$7)^2+('INPUT Data'!G102-Table!F$67)^2)/4)</f>
        <v>2.9656250000000002</v>
      </c>
      <c r="H26" s="15">
        <f>1+((('INPUT Data'!H9-Table!G$7)^2+('INPUT Data'!H102-Table!G$67)^2)/4)</f>
        <v>3.7399999999999998</v>
      </c>
      <c r="I26" s="15">
        <f>1+((('INPUT Data'!I9-Table!H$7)^2+('INPUT Data'!I102-Table!H$67)^2)/4)</f>
        <v>3.4212500000000006</v>
      </c>
      <c r="J26" s="15">
        <f>1+((('INPUT Data'!J9-Table!I$7)^2+('INPUT Data'!J102-Table!I$67)^2)/4)</f>
        <v>7.8762500000000006</v>
      </c>
      <c r="K26" s="15">
        <f>1+((('INPUT Data'!K9-Table!J$7)^2+('INPUT Data'!K102-Table!J$67)^2)/4)</f>
        <v>7.0531249999999996</v>
      </c>
      <c r="L26" s="15">
        <f>1+((('INPUT Data'!L9-Table!K$7)^2+('INPUT Data'!L102-Table!K$67)^2)/4)</f>
        <v>9.0112500000000004</v>
      </c>
      <c r="M26" s="84">
        <f t="shared" si="3"/>
        <v>9.0112500000000004</v>
      </c>
      <c r="N26" s="79">
        <f t="shared" si="4"/>
        <v>4.5084374999999994</v>
      </c>
      <c r="O26" s="91" t="str">
        <f t="shared" si="5"/>
        <v>Judge Training</v>
      </c>
    </row>
    <row r="27" spans="1:15" s="11" customFormat="1" ht="16.95" customHeight="1" x14ac:dyDescent="0.25">
      <c r="A27" s="13"/>
      <c r="B27" s="14"/>
      <c r="C27" s="14"/>
      <c r="D27" s="14" t="s">
        <v>4</v>
      </c>
      <c r="E27" s="15">
        <f>1+((('INPUT Data'!E10-Table!D$7)^2+('INPUT Data'!E103-Table!D$67)^2)/4)</f>
        <v>1</v>
      </c>
      <c r="F27" s="15">
        <f>1+((('INPUT Data'!F10-Table!E$7)^2+('INPUT Data'!F103-Table!E$67)^2)/4)</f>
        <v>1</v>
      </c>
      <c r="G27" s="15">
        <f>1+((('INPUT Data'!G10-Table!F$7)^2+('INPUT Data'!G103-Table!F$67)^2)/4)</f>
        <v>1.0856250000000001</v>
      </c>
      <c r="H27" s="15">
        <f>1+((('INPUT Data'!H10-Table!G$7)^2+('INPUT Data'!H103-Table!G$67)^2)/4)</f>
        <v>1.2250000000000001</v>
      </c>
      <c r="I27" s="15">
        <f>1+((('INPUT Data'!I10-Table!H$7)^2+('INPUT Data'!I103-Table!H$67)^2)/4)</f>
        <v>1.6762499999999998</v>
      </c>
      <c r="J27" s="15">
        <f>1+((('INPUT Data'!J10-Table!I$7)^2+('INPUT Data'!J103-Table!I$67)^2)/4)</f>
        <v>1.4712499999999997</v>
      </c>
      <c r="K27" s="15">
        <f>1+((('INPUT Data'!K10-Table!J$7)^2+('INPUT Data'!K103-Table!J$67)^2)/4)</f>
        <v>2.0081250000000006</v>
      </c>
      <c r="L27" s="15">
        <f>1+((('INPUT Data'!L10-Table!K$7)^2+('INPUT Data'!L103-Table!K$67)^2)/4)</f>
        <v>1.2112500000000002</v>
      </c>
      <c r="M27" s="84">
        <f t="shared" si="3"/>
        <v>2.0081250000000006</v>
      </c>
      <c r="N27" s="79">
        <f t="shared" si="4"/>
        <v>1.3346874999999998</v>
      </c>
      <c r="O27" s="91" t="str">
        <f t="shared" si="5"/>
        <v>OK!</v>
      </c>
    </row>
    <row r="28" spans="1:15" s="11" customFormat="1" ht="16.95" customHeight="1" x14ac:dyDescent="0.25">
      <c r="A28" s="13"/>
      <c r="B28" s="14"/>
      <c r="C28" s="14"/>
      <c r="D28" s="14" t="s">
        <v>5</v>
      </c>
      <c r="E28" s="15">
        <f>1+((('INPUT Data'!E11-Table!D$7)^2+('INPUT Data'!E104-Table!D$67)^2)/4)</f>
        <v>1</v>
      </c>
      <c r="F28" s="15">
        <f>1+((('INPUT Data'!F11-Table!E$7)^2+('INPUT Data'!F104-Table!E$67)^2)/4)</f>
        <v>1.25</v>
      </c>
      <c r="G28" s="15">
        <f>1+((('INPUT Data'!G11-Table!F$7)^2+('INPUT Data'!G104-Table!F$67)^2)/4)</f>
        <v>1.453125</v>
      </c>
      <c r="H28" s="15">
        <f>1+((('INPUT Data'!H11-Table!G$7)^2+('INPUT Data'!H104-Table!G$67)^2)/4)</f>
        <v>4.2624999999999993</v>
      </c>
      <c r="I28" s="15">
        <f>1+((('INPUT Data'!I11-Table!H$7)^2+('INPUT Data'!I104-Table!H$67)^2)/4)</f>
        <v>2.15625</v>
      </c>
      <c r="J28" s="15">
        <f>1+((('INPUT Data'!J11-Table!I$7)^2+('INPUT Data'!J104-Table!I$67)^2)/4)</f>
        <v>1.3812499999999996</v>
      </c>
      <c r="K28" s="15">
        <f>1+((('INPUT Data'!K11-Table!J$7)^2+('INPUT Data'!K104-Table!J$67)^2)/4)</f>
        <v>4.3306250000000013</v>
      </c>
      <c r="L28" s="15">
        <f>1+((('INPUT Data'!L11-Table!K$7)^2+('INPUT Data'!L104-Table!K$67)^2)/4)</f>
        <v>2.3112499999999994</v>
      </c>
      <c r="M28" s="84">
        <f t="shared" si="3"/>
        <v>4.3306250000000013</v>
      </c>
      <c r="N28" s="79">
        <f t="shared" si="4"/>
        <v>2.2681249999999999</v>
      </c>
      <c r="O28" s="91" t="str">
        <f t="shared" si="5"/>
        <v>Judge Training</v>
      </c>
    </row>
    <row r="29" spans="1:15" s="11" customFormat="1" ht="16.95" customHeight="1" x14ac:dyDescent="0.25">
      <c r="A29" s="13"/>
      <c r="B29" s="14"/>
      <c r="C29" s="14"/>
      <c r="D29" s="14" t="s">
        <v>6</v>
      </c>
      <c r="E29" s="15">
        <f>1+((('INPUT Data'!E12-Table!D$7)^2+('INPUT Data'!E105-Table!D$67)^2)/4)</f>
        <v>1</v>
      </c>
      <c r="F29" s="15">
        <f>1+((('INPUT Data'!F12-Table!E$7)^2+('INPUT Data'!F105-Table!E$67)^2)/4)</f>
        <v>1</v>
      </c>
      <c r="G29" s="15">
        <f>1+((('INPUT Data'!G12-Table!F$7)^2+('INPUT Data'!G105-Table!F$67)^2)/4)</f>
        <v>1.0931249999999999</v>
      </c>
      <c r="H29" s="15">
        <f>1+((('INPUT Data'!H12-Table!G$7)^2+('INPUT Data'!H105-Table!G$67)^2)/4)</f>
        <v>1.2249999999999999</v>
      </c>
      <c r="I29" s="15">
        <f>1+((('INPUT Data'!I12-Table!H$7)^2+('INPUT Data'!I105-Table!H$67)^2)/4)</f>
        <v>1.0762499999999999</v>
      </c>
      <c r="J29" s="15">
        <f>1+((('INPUT Data'!J12-Table!I$7)^2+('INPUT Data'!J105-Table!I$67)^2)/4)</f>
        <v>1.15625</v>
      </c>
      <c r="K29" s="15">
        <f>1+((('INPUT Data'!K12-Table!J$7)^2+('INPUT Data'!K105-Table!J$67)^2)/4)</f>
        <v>1.068125</v>
      </c>
      <c r="L29" s="15">
        <f>1+((('INPUT Data'!L12-Table!K$7)^2+('INPUT Data'!L105-Table!K$67)^2)/4)</f>
        <v>1.3612500000000001</v>
      </c>
      <c r="M29" s="84">
        <f t="shared" si="3"/>
        <v>1.3612500000000001</v>
      </c>
      <c r="N29" s="79">
        <f t="shared" si="4"/>
        <v>1.1225000000000001</v>
      </c>
      <c r="O29" s="91" t="str">
        <f t="shared" si="5"/>
        <v>OK!</v>
      </c>
    </row>
    <row r="30" spans="1:15" s="11" customFormat="1" ht="16.95" customHeight="1" x14ac:dyDescent="0.25">
      <c r="A30" s="13"/>
      <c r="B30" s="14"/>
      <c r="C30" s="14"/>
      <c r="D30" s="14" t="s">
        <v>7</v>
      </c>
      <c r="E30" s="15">
        <f>1+((('INPUT Data'!E13-Table!D$7)^2+('INPUT Data'!E106-Table!D$67)^2)/4)</f>
        <v>1</v>
      </c>
      <c r="F30" s="15">
        <f>1+((('INPUT Data'!F13-Table!E$7)^2+('INPUT Data'!F106-Table!E$67)^2)/4)</f>
        <v>1</v>
      </c>
      <c r="G30" s="15">
        <f>1+((('INPUT Data'!G13-Table!F$7)^2+('INPUT Data'!G106-Table!F$67)^2)/4)</f>
        <v>1.0306250000000001</v>
      </c>
      <c r="H30" s="15">
        <f>1+((('INPUT Data'!H13-Table!G$7)^2+('INPUT Data'!H106-Table!G$67)^2)/4)</f>
        <v>1.0450000000000002</v>
      </c>
      <c r="I30" s="15">
        <f>1+((('INPUT Data'!I13-Table!H$7)^2+('INPUT Data'!I106-Table!H$67)^2)/4)</f>
        <v>1.4562500000000003</v>
      </c>
      <c r="J30" s="15">
        <f>1+((('INPUT Data'!J13-Table!I$7)^2+('INPUT Data'!J106-Table!I$67)^2)/4)</f>
        <v>4.9812500000000002</v>
      </c>
      <c r="K30" s="15">
        <f>1+((('INPUT Data'!K13-Table!J$7)^2+('INPUT Data'!K106-Table!J$67)^2)/4)</f>
        <v>1.1956250000000002</v>
      </c>
      <c r="L30" s="15">
        <f>1+((('INPUT Data'!L13-Table!K$7)^2+('INPUT Data'!L106-Table!K$67)^2)/4)</f>
        <v>1.1862499999999998</v>
      </c>
      <c r="M30" s="84">
        <f t="shared" si="3"/>
        <v>4.9812500000000002</v>
      </c>
      <c r="N30" s="79">
        <f t="shared" si="4"/>
        <v>1.6118750000000002</v>
      </c>
      <c r="O30" s="91" t="str">
        <f t="shared" si="5"/>
        <v>Judge Training</v>
      </c>
    </row>
    <row r="31" spans="1:15" s="11" customFormat="1" ht="16.95" customHeight="1" x14ac:dyDescent="0.25">
      <c r="A31" s="13"/>
      <c r="B31" s="14"/>
      <c r="C31" s="14"/>
      <c r="D31" s="14" t="s">
        <v>8</v>
      </c>
      <c r="E31" s="15">
        <f>1+((('INPUT Data'!E14-Table!D$7)^2+('INPUT Data'!E107-Table!D$67)^2)/4)</f>
        <v>1.8099999999999998</v>
      </c>
      <c r="F31" s="15">
        <f>1+((('INPUT Data'!F14-Table!E$7)^2+('INPUT Data'!F107-Table!E$67)^2)/4)</f>
        <v>1.9024999999999999</v>
      </c>
      <c r="G31" s="15">
        <f>1+((('INPUT Data'!G14-Table!F$7)^2+('INPUT Data'!G107-Table!F$67)^2)/4)</f>
        <v>1.308125</v>
      </c>
      <c r="H31" s="15">
        <f>1+((('INPUT Data'!H14-Table!G$7)^2+('INPUT Data'!H107-Table!G$67)^2)/4)</f>
        <v>2.06</v>
      </c>
      <c r="I31" s="15">
        <f>1+((('INPUT Data'!I14-Table!H$7)^2+('INPUT Data'!I107-Table!H$67)^2)/4)</f>
        <v>1.1812499999999999</v>
      </c>
      <c r="J31" s="15">
        <f>1+((('INPUT Data'!J14-Table!I$7)^2+('INPUT Data'!J107-Table!I$67)^2)/4)</f>
        <v>5.8312500000000007</v>
      </c>
      <c r="K31" s="15">
        <f>1+((('INPUT Data'!K14-Table!J$7)^2+('INPUT Data'!K107-Table!J$67)^2)/4)</f>
        <v>1.068125</v>
      </c>
      <c r="L31" s="15">
        <f>1+((('INPUT Data'!L14-Table!K$7)^2+('INPUT Data'!L107-Table!K$67)^2)/4)</f>
        <v>4.0062500000000005</v>
      </c>
      <c r="M31" s="84">
        <f t="shared" si="3"/>
        <v>5.8312500000000007</v>
      </c>
      <c r="N31" s="79">
        <f t="shared" si="4"/>
        <v>2.3959375000000001</v>
      </c>
      <c r="O31" s="91" t="str">
        <f t="shared" si="5"/>
        <v>Judge Training</v>
      </c>
    </row>
    <row r="32" spans="1:15" s="11" customFormat="1" ht="16.95" customHeight="1" x14ac:dyDescent="0.25">
      <c r="A32" s="13"/>
      <c r="B32" s="14"/>
      <c r="C32" s="14"/>
      <c r="D32" s="14" t="s">
        <v>9</v>
      </c>
      <c r="E32" s="15">
        <f>1+((('INPUT Data'!E15-Table!D$7)^2+('INPUT Data'!E108-Table!D$67)^2)/4)</f>
        <v>1.5</v>
      </c>
      <c r="F32" s="15">
        <f>1+((('INPUT Data'!F15-Table!E$7)^2+('INPUT Data'!F108-Table!E$67)^2)/4)</f>
        <v>1.5</v>
      </c>
      <c r="G32" s="15">
        <f>1+((('INPUT Data'!G15-Table!F$7)^2+('INPUT Data'!G108-Table!F$67)^2)/4)</f>
        <v>7.7606249999999992</v>
      </c>
      <c r="H32" s="15">
        <f>1+((('INPUT Data'!H15-Table!G$7)^2+('INPUT Data'!H108-Table!G$67)^2)/4)</f>
        <v>12.2925</v>
      </c>
      <c r="I32" s="15">
        <f>1+((('INPUT Data'!I15-Table!H$7)^2+('INPUT Data'!I108-Table!H$67)^2)/4)</f>
        <v>7.3012499999999996</v>
      </c>
      <c r="J32" s="15">
        <f>1+((('INPUT Data'!J15-Table!I$7)^2+('INPUT Data'!J108-Table!I$67)^2)/4)</f>
        <v>23.826250000000002</v>
      </c>
      <c r="K32" s="15">
        <f>1+((('INPUT Data'!K15-Table!J$7)^2+('INPUT Data'!K108-Table!J$67)^2)/4)</f>
        <v>16.270625000000003</v>
      </c>
      <c r="L32" s="15">
        <f>1+((('INPUT Data'!L15-Table!K$7)^2+('INPUT Data'!L108-Table!K$67)^2)/4)</f>
        <v>21.491250000000001</v>
      </c>
      <c r="M32" s="84">
        <f t="shared" si="3"/>
        <v>23.826250000000002</v>
      </c>
      <c r="N32" s="79">
        <f t="shared" si="4"/>
        <v>11.492812500000003</v>
      </c>
      <c r="O32" s="91" t="str">
        <f t="shared" si="5"/>
        <v>Judge Training</v>
      </c>
    </row>
    <row r="33" spans="1:15" s="11" customFormat="1" ht="16.95" customHeight="1" x14ac:dyDescent="0.25">
      <c r="A33" s="13"/>
      <c r="B33" s="14"/>
      <c r="C33" s="14"/>
      <c r="D33" s="14" t="s">
        <v>11</v>
      </c>
      <c r="E33" s="15">
        <f>1+((('INPUT Data'!E16-Table!D$7)^2+('INPUT Data'!E109-Table!D$67)^2)/4)</f>
        <v>1.5</v>
      </c>
      <c r="F33" s="15">
        <f>1+((('INPUT Data'!F16-Table!E$7)^2+('INPUT Data'!F109-Table!E$67)^2)/4)</f>
        <v>1.5</v>
      </c>
      <c r="G33" s="15">
        <f>1+((('INPUT Data'!G16-Table!F$7)^2+('INPUT Data'!G109-Table!F$67)^2)/4)</f>
        <v>7.7606249999999992</v>
      </c>
      <c r="H33" s="15">
        <f>1+((('INPUT Data'!H16-Table!G$7)^2+('INPUT Data'!H109-Table!G$67)^2)/4)</f>
        <v>12.2925</v>
      </c>
      <c r="I33" s="15">
        <f>1+((('INPUT Data'!I16-Table!H$7)^2+('INPUT Data'!I109-Table!H$67)^2)/4)</f>
        <v>7.3012499999999996</v>
      </c>
      <c r="J33" s="15">
        <f>1+((('INPUT Data'!J16-Table!I$7)^2+('INPUT Data'!J109-Table!I$67)^2)/4)</f>
        <v>23.826250000000002</v>
      </c>
      <c r="K33" s="15">
        <f>1+((('INPUT Data'!K16-Table!J$7)^2+('INPUT Data'!K109-Table!J$67)^2)/4)</f>
        <v>16.270625000000003</v>
      </c>
      <c r="L33" s="15">
        <f>1+((('INPUT Data'!L16-Table!K$7)^2+('INPUT Data'!L109-Table!K$67)^2)/4)</f>
        <v>21.491250000000001</v>
      </c>
      <c r="M33" s="84">
        <f t="shared" si="3"/>
        <v>23.826250000000002</v>
      </c>
      <c r="N33" s="79">
        <f t="shared" si="4"/>
        <v>11.492812500000003</v>
      </c>
      <c r="O33" s="91" t="str">
        <f t="shared" si="5"/>
        <v>Judge Training</v>
      </c>
    </row>
    <row r="34" spans="1:15" s="11" customFormat="1" ht="16.95" customHeight="1" x14ac:dyDescent="0.25">
      <c r="A34" s="13"/>
      <c r="B34" s="14"/>
      <c r="C34" s="14"/>
      <c r="D34" s="14" t="s">
        <v>12</v>
      </c>
      <c r="E34" s="15">
        <f>1+((('INPUT Data'!E17-Table!D$7)^2+('INPUT Data'!E110-Table!D$67)^2)/4)</f>
        <v>1.5</v>
      </c>
      <c r="F34" s="15">
        <f>1+((('INPUT Data'!F17-Table!E$7)^2+('INPUT Data'!F110-Table!E$67)^2)/4)</f>
        <v>1.5</v>
      </c>
      <c r="G34" s="15">
        <f>1+((('INPUT Data'!G17-Table!F$7)^2+('INPUT Data'!G110-Table!F$67)^2)/4)</f>
        <v>7.7606249999999992</v>
      </c>
      <c r="H34" s="15">
        <f>1+((('INPUT Data'!H17-Table!G$7)^2+('INPUT Data'!H110-Table!G$67)^2)/4)</f>
        <v>12.2925</v>
      </c>
      <c r="I34" s="15">
        <f>1+((('INPUT Data'!I17-Table!H$7)^2+('INPUT Data'!I110-Table!H$67)^2)/4)</f>
        <v>7.3012499999999996</v>
      </c>
      <c r="J34" s="15">
        <f>1+((('INPUT Data'!J17-Table!I$7)^2+('INPUT Data'!J110-Table!I$67)^2)/4)</f>
        <v>23.826250000000002</v>
      </c>
      <c r="K34" s="15">
        <f>1+((('INPUT Data'!K17-Table!J$7)^2+('INPUT Data'!K110-Table!J$67)^2)/4)</f>
        <v>16.270625000000003</v>
      </c>
      <c r="L34" s="15">
        <f>1+((('INPUT Data'!L17-Table!K$7)^2+('INPUT Data'!L110-Table!K$67)^2)/4)</f>
        <v>21.491250000000001</v>
      </c>
      <c r="M34" s="84">
        <f t="shared" si="3"/>
        <v>23.826250000000002</v>
      </c>
      <c r="N34" s="79">
        <f t="shared" si="4"/>
        <v>11.492812500000003</v>
      </c>
      <c r="O34" s="91" t="str">
        <f t="shared" si="5"/>
        <v>Judge Training</v>
      </c>
    </row>
    <row r="35" spans="1:15" s="11" customFormat="1" ht="16.95" customHeight="1" x14ac:dyDescent="0.25">
      <c r="A35" s="21"/>
      <c r="B35" s="22"/>
      <c r="C35" s="22"/>
      <c r="D35" s="22" t="s">
        <v>10</v>
      </c>
      <c r="E35" s="15">
        <f>1+((('INPUT Data'!E18-Table!D$7)^2+('INPUT Data'!E111-Table!D$67)^2)/4)</f>
        <v>1.5</v>
      </c>
      <c r="F35" s="15">
        <f>1+((('INPUT Data'!F18-Table!E$7)^2+('INPUT Data'!F111-Table!E$67)^2)/4)</f>
        <v>1.5</v>
      </c>
      <c r="G35" s="15">
        <f>1+((('INPUT Data'!G18-Table!F$7)^2+('INPUT Data'!G111-Table!F$67)^2)/4)</f>
        <v>7.7606249999999992</v>
      </c>
      <c r="H35" s="15">
        <f>1+((('INPUT Data'!H18-Table!G$7)^2+('INPUT Data'!H111-Table!G$67)^2)/4)</f>
        <v>12.2925</v>
      </c>
      <c r="I35" s="15">
        <f>1+((('INPUT Data'!I18-Table!H$7)^2+('INPUT Data'!I111-Table!H$67)^2)/4)</f>
        <v>7.3012499999999996</v>
      </c>
      <c r="J35" s="15">
        <f>1+((('INPUT Data'!J18-Table!I$7)^2+('INPUT Data'!J111-Table!I$67)^2)/4)</f>
        <v>23.826250000000002</v>
      </c>
      <c r="K35" s="15">
        <f>1+((('INPUT Data'!K18-Table!J$7)^2+('INPUT Data'!K111-Table!J$67)^2)/4)</f>
        <v>16.270625000000003</v>
      </c>
      <c r="L35" s="15">
        <f>1+((('INPUT Data'!L18-Table!K$7)^2+('INPUT Data'!L111-Table!K$67)^2)/4)</f>
        <v>21.491250000000001</v>
      </c>
      <c r="M35" s="84">
        <f t="shared" si="3"/>
        <v>23.826250000000002</v>
      </c>
      <c r="N35" s="79">
        <f t="shared" si="4"/>
        <v>11.492812500000003</v>
      </c>
      <c r="O35" s="91" t="str">
        <f t="shared" si="5"/>
        <v>Judge Training</v>
      </c>
    </row>
    <row r="36" spans="1:15" s="11" customFormat="1" ht="16.95" customHeight="1" x14ac:dyDescent="0.25">
      <c r="A36" s="21"/>
      <c r="B36" s="22"/>
      <c r="C36" s="22"/>
      <c r="D36" s="22" t="s">
        <v>39</v>
      </c>
      <c r="E36" s="15">
        <f>1+((('INPUT Data'!E19-Table!D$7)^2+('INPUT Data'!E112-Table!D$67)^2)/4)</f>
        <v>1.5</v>
      </c>
      <c r="F36" s="15">
        <f>1+((('INPUT Data'!F19-Table!E$7)^2+('INPUT Data'!F112-Table!E$67)^2)/4)</f>
        <v>1.5</v>
      </c>
      <c r="G36" s="15">
        <f>1+((('INPUT Data'!G19-Table!F$7)^2+('INPUT Data'!G112-Table!F$67)^2)/4)</f>
        <v>7.7606249999999992</v>
      </c>
      <c r="H36" s="15">
        <f>1+((('INPUT Data'!H19-Table!G$7)^2+('INPUT Data'!H112-Table!G$67)^2)/4)</f>
        <v>12.2925</v>
      </c>
      <c r="I36" s="15">
        <f>1+((('INPUT Data'!I19-Table!H$7)^2+('INPUT Data'!I112-Table!H$67)^2)/4)</f>
        <v>7.3012499999999996</v>
      </c>
      <c r="J36" s="15">
        <f>1+((('INPUT Data'!J19-Table!I$7)^2+('INPUT Data'!J112-Table!I$67)^2)/4)</f>
        <v>23.826250000000002</v>
      </c>
      <c r="K36" s="15">
        <f>1+((('INPUT Data'!K19-Table!J$7)^2+('INPUT Data'!K112-Table!J$67)^2)/4)</f>
        <v>16.270625000000003</v>
      </c>
      <c r="L36" s="15">
        <f>1+((('INPUT Data'!L19-Table!K$7)^2+('INPUT Data'!L112-Table!K$67)^2)/4)</f>
        <v>21.491250000000001</v>
      </c>
      <c r="M36" s="84">
        <f t="shared" si="3"/>
        <v>23.826250000000002</v>
      </c>
      <c r="N36" s="79">
        <f t="shared" si="4"/>
        <v>11.492812500000003</v>
      </c>
      <c r="O36" s="91" t="str">
        <f t="shared" si="5"/>
        <v>Judge Training</v>
      </c>
    </row>
    <row r="37" spans="1:15" s="11" customFormat="1" ht="16.95" customHeight="1" x14ac:dyDescent="0.25">
      <c r="A37" s="21"/>
      <c r="B37" s="22"/>
      <c r="C37" s="22"/>
      <c r="D37" s="22" t="s">
        <v>40</v>
      </c>
      <c r="E37" s="15">
        <f>1+((('INPUT Data'!E20-Table!D$7)^2+('INPUT Data'!E113-Table!D$67)^2)/4)</f>
        <v>1.5</v>
      </c>
      <c r="F37" s="15">
        <f>1+((('INPUT Data'!F20-Table!E$7)^2+('INPUT Data'!F113-Table!E$67)^2)/4)</f>
        <v>1.5</v>
      </c>
      <c r="G37" s="15">
        <f>1+((('INPUT Data'!G20-Table!F$7)^2+('INPUT Data'!G113-Table!F$67)^2)/4)</f>
        <v>7.7606249999999992</v>
      </c>
      <c r="H37" s="15">
        <f>1+((('INPUT Data'!H20-Table!G$7)^2+('INPUT Data'!H113-Table!G$67)^2)/4)</f>
        <v>12.2925</v>
      </c>
      <c r="I37" s="15">
        <f>1+((('INPUT Data'!I20-Table!H$7)^2+('INPUT Data'!I113-Table!H$67)^2)/4)</f>
        <v>7.3012499999999996</v>
      </c>
      <c r="J37" s="15">
        <f>1+((('INPUT Data'!J20-Table!I$7)^2+('INPUT Data'!J113-Table!I$67)^2)/4)</f>
        <v>23.826250000000002</v>
      </c>
      <c r="K37" s="15">
        <f>1+((('INPUT Data'!K20-Table!J$7)^2+('INPUT Data'!K113-Table!J$67)^2)/4)</f>
        <v>16.270625000000003</v>
      </c>
      <c r="L37" s="15">
        <f>1+((('INPUT Data'!L20-Table!K$7)^2+('INPUT Data'!L113-Table!K$67)^2)/4)</f>
        <v>21.491250000000001</v>
      </c>
      <c r="M37" s="84">
        <f t="shared" si="3"/>
        <v>23.826250000000002</v>
      </c>
      <c r="N37" s="79">
        <f t="shared" si="4"/>
        <v>11.492812500000003</v>
      </c>
      <c r="O37" s="91" t="str">
        <f t="shared" si="5"/>
        <v>Judge Training</v>
      </c>
    </row>
    <row r="38" spans="1:15" s="11" customFormat="1" ht="16.95" customHeight="1" x14ac:dyDescent="0.25">
      <c r="A38" s="21"/>
      <c r="B38" s="22"/>
      <c r="C38" s="22"/>
      <c r="D38" s="22" t="s">
        <v>41</v>
      </c>
      <c r="E38" s="15">
        <f>1+((('INPUT Data'!E21-Table!D$7)^2+('INPUT Data'!E114-Table!D$67)^2)/4)</f>
        <v>1.5</v>
      </c>
      <c r="F38" s="15">
        <f>1+((('INPUT Data'!F21-Table!E$7)^2+('INPUT Data'!F114-Table!E$67)^2)/4)</f>
        <v>1.5</v>
      </c>
      <c r="G38" s="15">
        <f>1+((('INPUT Data'!G21-Table!F$7)^2+('INPUT Data'!G114-Table!F$67)^2)/4)</f>
        <v>7.7606249999999992</v>
      </c>
      <c r="H38" s="15">
        <f>1+((('INPUT Data'!H21-Table!G$7)^2+('INPUT Data'!H114-Table!G$67)^2)/4)</f>
        <v>12.2925</v>
      </c>
      <c r="I38" s="15">
        <f>1+((('INPUT Data'!I21-Table!H$7)^2+('INPUT Data'!I114-Table!H$67)^2)/4)</f>
        <v>7.3012499999999996</v>
      </c>
      <c r="J38" s="15">
        <f>1+((('INPUT Data'!J21-Table!I$7)^2+('INPUT Data'!J114-Table!I$67)^2)/4)</f>
        <v>23.826250000000002</v>
      </c>
      <c r="K38" s="15">
        <f>1+((('INPUT Data'!K21-Table!J$7)^2+('INPUT Data'!K114-Table!J$67)^2)/4)</f>
        <v>16.270625000000003</v>
      </c>
      <c r="L38" s="15">
        <f>1+((('INPUT Data'!L21-Table!K$7)^2+('INPUT Data'!L114-Table!K$67)^2)/4)</f>
        <v>21.491250000000001</v>
      </c>
      <c r="M38" s="84">
        <f t="shared" si="3"/>
        <v>23.826250000000002</v>
      </c>
      <c r="N38" s="79">
        <f t="shared" si="4"/>
        <v>11.492812500000003</v>
      </c>
      <c r="O38" s="91" t="str">
        <f t="shared" si="5"/>
        <v>Judge Training</v>
      </c>
    </row>
    <row r="39" spans="1:15" s="11" customFormat="1" ht="16.95" customHeight="1" x14ac:dyDescent="0.25">
      <c r="A39" s="21"/>
      <c r="B39" s="22"/>
      <c r="C39" s="22"/>
      <c r="D39" s="22" t="s">
        <v>42</v>
      </c>
      <c r="E39" s="15">
        <f>1+((('INPUT Data'!E22-Table!D$7)^2+('INPUT Data'!E115-Table!D$67)^2)/4)</f>
        <v>1.5</v>
      </c>
      <c r="F39" s="15">
        <f>1+((('INPUT Data'!F22-Table!E$7)^2+('INPUT Data'!F115-Table!E$67)^2)/4)</f>
        <v>1.5</v>
      </c>
      <c r="G39" s="15">
        <f>1+((('INPUT Data'!G22-Table!F$7)^2+('INPUT Data'!G115-Table!F$67)^2)/4)</f>
        <v>7.7606249999999992</v>
      </c>
      <c r="H39" s="15">
        <f>1+((('INPUT Data'!H22-Table!G$7)^2+('INPUT Data'!H115-Table!G$67)^2)/4)</f>
        <v>12.2925</v>
      </c>
      <c r="I39" s="15">
        <f>1+((('INPUT Data'!I22-Table!H$7)^2+('INPUT Data'!I115-Table!H$67)^2)/4)</f>
        <v>7.3012499999999996</v>
      </c>
      <c r="J39" s="15">
        <f>1+((('INPUT Data'!J22-Table!I$7)^2+('INPUT Data'!J115-Table!I$67)^2)/4)</f>
        <v>23.826250000000002</v>
      </c>
      <c r="K39" s="15">
        <f>1+((('INPUT Data'!K22-Table!J$7)^2+('INPUT Data'!K115-Table!J$67)^2)/4)</f>
        <v>16.270625000000003</v>
      </c>
      <c r="L39" s="15">
        <f>1+((('INPUT Data'!L22-Table!K$7)^2+('INPUT Data'!L115-Table!K$67)^2)/4)</f>
        <v>21.491250000000001</v>
      </c>
      <c r="M39" s="84">
        <f t="shared" si="3"/>
        <v>23.826250000000002</v>
      </c>
      <c r="N39" s="79">
        <f t="shared" si="4"/>
        <v>11.492812500000003</v>
      </c>
      <c r="O39" s="91" t="str">
        <f t="shared" si="5"/>
        <v>Judge Training</v>
      </c>
    </row>
    <row r="40" spans="1:15" s="11" customFormat="1" ht="16.95" customHeight="1" x14ac:dyDescent="0.25">
      <c r="A40" s="21"/>
      <c r="B40" s="22"/>
      <c r="C40" s="22"/>
      <c r="D40" s="22" t="s">
        <v>43</v>
      </c>
      <c r="E40" s="15">
        <f>1+((('INPUT Data'!E23-Table!D$7)^2+('INPUT Data'!E116-Table!D$67)^2)/4)</f>
        <v>1.5</v>
      </c>
      <c r="F40" s="15">
        <f>1+((('INPUT Data'!F23-Table!E$7)^2+('INPUT Data'!F116-Table!E$67)^2)/4)</f>
        <v>1.5</v>
      </c>
      <c r="G40" s="15">
        <f>1+((('INPUT Data'!G23-Table!F$7)^2+('INPUT Data'!G116-Table!F$67)^2)/4)</f>
        <v>7.7606249999999992</v>
      </c>
      <c r="H40" s="15">
        <f>1+((('INPUT Data'!H23-Table!G$7)^2+('INPUT Data'!H116-Table!G$67)^2)/4)</f>
        <v>12.2925</v>
      </c>
      <c r="I40" s="15">
        <f>1+((('INPUT Data'!I23-Table!H$7)^2+('INPUT Data'!I116-Table!H$67)^2)/4)</f>
        <v>7.3012499999999996</v>
      </c>
      <c r="J40" s="15">
        <f>1+((('INPUT Data'!J23-Table!I$7)^2+('INPUT Data'!J116-Table!I$67)^2)/4)</f>
        <v>23.826250000000002</v>
      </c>
      <c r="K40" s="15">
        <f>1+((('INPUT Data'!K23-Table!J$7)^2+('INPUT Data'!K116-Table!J$67)^2)/4)</f>
        <v>16.270625000000003</v>
      </c>
      <c r="L40" s="15">
        <f>1+((('INPUT Data'!L23-Table!K$7)^2+('INPUT Data'!L116-Table!K$67)^2)/4)</f>
        <v>21.491250000000001</v>
      </c>
      <c r="M40" s="84">
        <f t="shared" si="3"/>
        <v>23.826250000000002</v>
      </c>
      <c r="N40" s="79">
        <f t="shared" si="4"/>
        <v>11.492812500000003</v>
      </c>
      <c r="O40" s="91" t="str">
        <f t="shared" si="5"/>
        <v>Judge Training</v>
      </c>
    </row>
    <row r="41" spans="1:15" s="11" customFormat="1" ht="16.95" customHeight="1" x14ac:dyDescent="0.25">
      <c r="A41" s="21"/>
      <c r="B41" s="22"/>
      <c r="C41" s="22"/>
      <c r="D41" s="22" t="s">
        <v>44</v>
      </c>
      <c r="E41" s="15">
        <f>1+((('INPUT Data'!E24-Table!D$7)^2+('INPUT Data'!E117-Table!D$67)^2)/4)</f>
        <v>1.5</v>
      </c>
      <c r="F41" s="15">
        <f>1+((('INPUT Data'!F24-Table!E$7)^2+('INPUT Data'!F117-Table!E$67)^2)/4)</f>
        <v>1.5</v>
      </c>
      <c r="G41" s="15">
        <f>1+((('INPUT Data'!G24-Table!F$7)^2+('INPUT Data'!G117-Table!F$67)^2)/4)</f>
        <v>7.7606249999999992</v>
      </c>
      <c r="H41" s="15">
        <f>1+((('INPUT Data'!H24-Table!G$7)^2+('INPUT Data'!H117-Table!G$67)^2)/4)</f>
        <v>12.2925</v>
      </c>
      <c r="I41" s="15">
        <f>1+((('INPUT Data'!I24-Table!H$7)^2+('INPUT Data'!I117-Table!H$67)^2)/4)</f>
        <v>7.3012499999999996</v>
      </c>
      <c r="J41" s="15">
        <f>1+((('INPUT Data'!J24-Table!I$7)^2+('INPUT Data'!J117-Table!I$67)^2)/4)</f>
        <v>23.826250000000002</v>
      </c>
      <c r="K41" s="15">
        <f>1+((('INPUT Data'!K24-Table!J$7)^2+('INPUT Data'!K117-Table!J$67)^2)/4)</f>
        <v>16.270625000000003</v>
      </c>
      <c r="L41" s="15">
        <f>1+((('INPUT Data'!L24-Table!K$7)^2+('INPUT Data'!L117-Table!K$67)^2)/4)</f>
        <v>21.491250000000001</v>
      </c>
      <c r="M41" s="84">
        <f t="shared" si="3"/>
        <v>23.826250000000002</v>
      </c>
      <c r="N41" s="79">
        <f t="shared" si="4"/>
        <v>11.492812500000003</v>
      </c>
      <c r="O41" s="91" t="str">
        <f t="shared" si="5"/>
        <v>Judge Training</v>
      </c>
    </row>
    <row r="42" spans="1:15" s="11" customFormat="1" ht="16.95" customHeight="1" x14ac:dyDescent="0.25">
      <c r="A42" s="21"/>
      <c r="B42" s="22"/>
      <c r="C42" s="22"/>
      <c r="D42" s="22" t="s">
        <v>45</v>
      </c>
      <c r="E42" s="15">
        <f>1+((('INPUT Data'!E25-Table!D$7)^2+('INPUT Data'!E118-Table!D$67)^2)/4)</f>
        <v>1.5</v>
      </c>
      <c r="F42" s="15">
        <f>1+((('INPUT Data'!F25-Table!E$7)^2+('INPUT Data'!F118-Table!E$67)^2)/4)</f>
        <v>1.5</v>
      </c>
      <c r="G42" s="15">
        <f>1+((('INPUT Data'!G25-Table!F$7)^2+('INPUT Data'!G118-Table!F$67)^2)/4)</f>
        <v>7.7606249999999992</v>
      </c>
      <c r="H42" s="15">
        <f>1+((('INPUT Data'!H25-Table!G$7)^2+('INPUT Data'!H118-Table!G$67)^2)/4)</f>
        <v>12.2925</v>
      </c>
      <c r="I42" s="15">
        <f>1+((('INPUT Data'!I25-Table!H$7)^2+('INPUT Data'!I118-Table!H$67)^2)/4)</f>
        <v>7.3012499999999996</v>
      </c>
      <c r="J42" s="15">
        <f>1+((('INPUT Data'!J25-Table!I$7)^2+('INPUT Data'!J118-Table!I$67)^2)/4)</f>
        <v>23.826250000000002</v>
      </c>
      <c r="K42" s="15">
        <f>1+((('INPUT Data'!K25-Table!J$7)^2+('INPUT Data'!K118-Table!J$67)^2)/4)</f>
        <v>16.270625000000003</v>
      </c>
      <c r="L42" s="15">
        <f>1+((('INPUT Data'!L25-Table!K$7)^2+('INPUT Data'!L118-Table!K$67)^2)/4)</f>
        <v>21.491250000000001</v>
      </c>
      <c r="M42" s="84">
        <f t="shared" si="3"/>
        <v>23.826250000000002</v>
      </c>
      <c r="N42" s="79">
        <f t="shared" si="4"/>
        <v>11.492812500000003</v>
      </c>
      <c r="O42" s="91" t="str">
        <f t="shared" si="5"/>
        <v>Judge Training</v>
      </c>
    </row>
    <row r="43" spans="1:15" s="11" customFormat="1" ht="16.95" customHeight="1" thickBot="1" x14ac:dyDescent="0.3">
      <c r="A43" s="16"/>
      <c r="B43" s="17"/>
      <c r="C43" s="17"/>
      <c r="D43" s="17" t="s">
        <v>46</v>
      </c>
      <c r="E43" s="18">
        <f>1+((('INPUT Data'!E26-Table!D$7)^2+('INPUT Data'!E119-Table!D$67)^2)/4)</f>
        <v>1.5</v>
      </c>
      <c r="F43" s="18">
        <f>1+((('INPUT Data'!F26-Table!E$7)^2+('INPUT Data'!F119-Table!E$67)^2)/4)</f>
        <v>1.5</v>
      </c>
      <c r="G43" s="18">
        <f>1+((('INPUT Data'!G26-Table!F$7)^2+('INPUT Data'!G119-Table!F$67)^2)/4)</f>
        <v>7.7606249999999992</v>
      </c>
      <c r="H43" s="18">
        <f>1+((('INPUT Data'!H26-Table!G$7)^2+('INPUT Data'!H119-Table!G$67)^2)/4)</f>
        <v>12.2925</v>
      </c>
      <c r="I43" s="18">
        <f>1+((('INPUT Data'!I26-Table!H$7)^2+('INPUT Data'!I119-Table!H$67)^2)/4)</f>
        <v>7.3012499999999996</v>
      </c>
      <c r="J43" s="18">
        <f>1+((('INPUT Data'!J26-Table!I$7)^2+('INPUT Data'!J119-Table!I$67)^2)/4)</f>
        <v>23.826250000000002</v>
      </c>
      <c r="K43" s="18">
        <f>1+((('INPUT Data'!K26-Table!J$7)^2+('INPUT Data'!K119-Table!J$67)^2)/4)</f>
        <v>16.270625000000003</v>
      </c>
      <c r="L43" s="18">
        <f>1+((('INPUT Data'!L26-Table!K$7)^2+('INPUT Data'!L119-Table!K$67)^2)/4)</f>
        <v>21.491250000000001</v>
      </c>
      <c r="M43" s="86">
        <f t="shared" si="3"/>
        <v>23.826250000000002</v>
      </c>
      <c r="N43" s="81">
        <f t="shared" si="4"/>
        <v>11.492812500000003</v>
      </c>
      <c r="O43" s="93" t="str">
        <f t="shared" si="5"/>
        <v>Judge Training</v>
      </c>
    </row>
    <row r="44" spans="1:15" s="11" customFormat="1" ht="16.95" customHeight="1" thickTop="1" x14ac:dyDescent="0.25">
      <c r="A44" s="10" t="s">
        <v>48</v>
      </c>
      <c r="C44"/>
      <c r="M44" s="87"/>
      <c r="N44" s="82"/>
      <c r="O44" s="94"/>
    </row>
    <row r="45" spans="1:15" ht="16.95" customHeight="1" x14ac:dyDescent="0.25">
      <c r="O45" s="94"/>
    </row>
    <row r="46" spans="1:15" x14ac:dyDescent="0.25">
      <c r="O46" s="94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/>
  <headerFooter>
    <oddHeader>&amp;LIRp e ID&amp;RCOI/T20/Doc.15 Rev.02</oddHeader>
    <oddFooter>&amp;L&amp;D&amp;R(C) 2008 COI Madrid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6">
    <pageSetUpPr fitToPage="1"/>
  </sheetPr>
  <dimension ref="A1:A33"/>
  <sheetViews>
    <sheetView showGridLines="0" zoomScale="75" zoomScaleNormal="75" zoomScalePageLayoutView="75" workbookViewId="0">
      <selection activeCell="R26" sqref="R26"/>
    </sheetView>
  </sheetViews>
  <sheetFormatPr baseColWidth="10" defaultColWidth="11.44140625" defaultRowHeight="13.2" x14ac:dyDescent="0.25"/>
  <sheetData>
    <row r="1" ht="18.75" customHeight="1" x14ac:dyDescent="0.25"/>
    <row r="2" ht="18.75" customHeight="1" x14ac:dyDescent="0.25"/>
    <row r="3" ht="18.75" customHeight="1" x14ac:dyDescent="0.25"/>
    <row r="4" ht="18.75" customHeight="1" x14ac:dyDescent="0.25"/>
    <row r="5" ht="18.75" customHeight="1" x14ac:dyDescent="0.25"/>
    <row r="6" ht="18.75" customHeight="1" x14ac:dyDescent="0.25"/>
    <row r="7" ht="18.75" customHeight="1" x14ac:dyDescent="0.25"/>
    <row r="8" ht="18.75" customHeight="1" x14ac:dyDescent="0.25"/>
    <row r="9" ht="18.75" customHeight="1" x14ac:dyDescent="0.25"/>
    <row r="10" ht="18.75" customHeight="1" x14ac:dyDescent="0.25"/>
    <row r="11" ht="18.75" customHeight="1" x14ac:dyDescent="0.25"/>
    <row r="12" ht="18.75" customHeight="1" x14ac:dyDescent="0.25"/>
    <row r="13" ht="18.75" customHeight="1" x14ac:dyDescent="0.25"/>
    <row r="14" ht="18.75" customHeight="1" x14ac:dyDescent="0.25"/>
    <row r="15" ht="18.75" customHeight="1" x14ac:dyDescent="0.25"/>
    <row r="16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/>
  <headerFooter>
    <oddHeader>&amp;LGrafici&amp;RCOI/T.20/Doc. no. 15/Rev. 1</oddHeader>
    <oddFooter>&amp;L&amp;D&amp;R(C) COI Madrid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I7"/>
  <sheetViews>
    <sheetView showGridLines="0" workbookViewId="0">
      <selection activeCell="N15" sqref="N15"/>
    </sheetView>
  </sheetViews>
  <sheetFormatPr baseColWidth="10" defaultColWidth="11.44140625" defaultRowHeight="13.2" x14ac:dyDescent="0.25"/>
  <cols>
    <col min="1" max="1" width="8.6640625" bestFit="1" customWidth="1"/>
    <col min="2" max="2" width="19.6640625" bestFit="1" customWidth="1"/>
    <col min="3" max="3" width="12" bestFit="1" customWidth="1"/>
    <col min="4" max="6" width="6.44140625" bestFit="1" customWidth="1"/>
    <col min="7" max="7" width="8.77734375" bestFit="1" customWidth="1"/>
    <col min="8" max="8" width="11.109375" bestFit="1" customWidth="1"/>
    <col min="9" max="9" width="11.33203125" bestFit="1" customWidth="1"/>
  </cols>
  <sheetData>
    <row r="1" spans="1:9" s="10" customFormat="1" ht="18" customHeight="1" x14ac:dyDescent="0.25">
      <c r="A1" s="10" t="s">
        <v>38</v>
      </c>
      <c r="B1" s="74" t="str">
        <f>'INPUT Data'!E6</f>
        <v>Abnormal fermentation</v>
      </c>
      <c r="C1" s="74" t="str">
        <f>'INPUT Data'!F6</f>
        <v>Other defects</v>
      </c>
      <c r="D1" s="74" t="str">
        <f>'INPUT Data'!G6</f>
        <v>Salty</v>
      </c>
      <c r="E1" s="74" t="str">
        <f>'INPUT Data'!H6</f>
        <v>Bitter</v>
      </c>
      <c r="F1" s="74" t="str">
        <f>'INPUT Data'!I6</f>
        <v>Acid</v>
      </c>
      <c r="G1" s="74" t="str">
        <f>'INPUT Data'!J6</f>
        <v>Hardness</v>
      </c>
      <c r="H1" s="74" t="str">
        <f>'INPUT Data'!K6</f>
        <v>Fibrousness</v>
      </c>
      <c r="I1" s="74" t="str">
        <f>'INPUT Data'!L6</f>
        <v>Crunchiness</v>
      </c>
    </row>
    <row r="2" spans="1:9" x14ac:dyDescent="0.25">
      <c r="A2">
        <f>'INPUT Data'!$C$7</f>
        <v>1</v>
      </c>
      <c r="B2" s="6">
        <f>Table!D7</f>
        <v>1</v>
      </c>
      <c r="C2" s="6">
        <f>Table!E7</f>
        <v>1</v>
      </c>
      <c r="D2" s="6">
        <f>Table!F7</f>
        <v>3.8</v>
      </c>
      <c r="E2" s="6">
        <f>Table!G7</f>
        <v>4.5999999999999996</v>
      </c>
      <c r="F2" s="6">
        <f>Table!H7</f>
        <v>3.55</v>
      </c>
      <c r="G2" s="6">
        <f>Table!I7</f>
        <v>6.45</v>
      </c>
      <c r="H2" s="6">
        <f>Table!J7</f>
        <v>5.65</v>
      </c>
      <c r="I2" s="6">
        <f>Table!K7</f>
        <v>6.5500000000000007</v>
      </c>
    </row>
    <row r="3" spans="1:9" x14ac:dyDescent="0.25">
      <c r="A3">
        <f>'INPUT Data'!$C$30</f>
        <v>2</v>
      </c>
      <c r="B3" s="6">
        <f>Table!D22</f>
        <v>1</v>
      </c>
      <c r="C3" s="6">
        <f>Table!E22</f>
        <v>1</v>
      </c>
      <c r="D3" s="6">
        <f>Table!F22</f>
        <v>1</v>
      </c>
      <c r="E3" s="6">
        <f>Table!G22</f>
        <v>1</v>
      </c>
      <c r="F3" s="6">
        <f>Table!H22</f>
        <v>1</v>
      </c>
      <c r="G3" s="6">
        <f>Table!I22</f>
        <v>1</v>
      </c>
      <c r="H3" s="6">
        <f>Table!J22</f>
        <v>1</v>
      </c>
      <c r="I3" s="6">
        <f>Table!K22</f>
        <v>1</v>
      </c>
    </row>
    <row r="4" spans="1:9" x14ac:dyDescent="0.25">
      <c r="A4">
        <f>'INPUT Data'!$C$53</f>
        <v>3</v>
      </c>
      <c r="B4" s="6">
        <f>Table!D37</f>
        <v>1</v>
      </c>
      <c r="C4" s="6">
        <f>Table!E37</f>
        <v>1</v>
      </c>
      <c r="D4" s="6">
        <f>Table!F37</f>
        <v>1</v>
      </c>
      <c r="E4" s="6">
        <f>Table!G37</f>
        <v>1</v>
      </c>
      <c r="F4" s="6">
        <f>Table!H37</f>
        <v>1</v>
      </c>
      <c r="G4" s="6">
        <f>Table!I37</f>
        <v>1</v>
      </c>
      <c r="H4" s="6">
        <f>Table!J37</f>
        <v>1</v>
      </c>
      <c r="I4" s="6">
        <f>Table!K37</f>
        <v>1</v>
      </c>
    </row>
    <row r="5" spans="1:9" x14ac:dyDescent="0.25">
      <c r="A5">
        <f>'INPUT Data'!$C$76</f>
        <v>4</v>
      </c>
      <c r="B5" s="6">
        <f>Table!D52</f>
        <v>1</v>
      </c>
      <c r="C5" s="6">
        <f>Table!E52</f>
        <v>1</v>
      </c>
      <c r="D5" s="6">
        <f>Table!F52</f>
        <v>1</v>
      </c>
      <c r="E5" s="6">
        <f>Table!G52</f>
        <v>1</v>
      </c>
      <c r="F5" s="6">
        <f>Table!H52</f>
        <v>1</v>
      </c>
      <c r="G5" s="6">
        <f>Table!I52</f>
        <v>1</v>
      </c>
      <c r="H5" s="6">
        <f>Table!J52</f>
        <v>1</v>
      </c>
      <c r="I5" s="6">
        <f>Table!K52</f>
        <v>1</v>
      </c>
    </row>
    <row r="6" spans="1:9" x14ac:dyDescent="0.25">
      <c r="A6" t="str">
        <f>'INPUT Data'!$C$100</f>
        <v>1 rep</v>
      </c>
      <c r="B6" s="6">
        <f>Table!D67</f>
        <v>1</v>
      </c>
      <c r="C6" s="6">
        <f>Table!E67</f>
        <v>1</v>
      </c>
      <c r="D6" s="6">
        <f>Table!F67</f>
        <v>3.55</v>
      </c>
      <c r="E6" s="6">
        <f>Table!G67</f>
        <v>4.9000000000000004</v>
      </c>
      <c r="F6" s="6">
        <f>Table!H67</f>
        <v>3.55</v>
      </c>
      <c r="G6" s="6">
        <f>Table!I67</f>
        <v>7.05</v>
      </c>
      <c r="H6" s="6">
        <f>Table!J67</f>
        <v>5.4</v>
      </c>
      <c r="I6" s="6">
        <f>Table!K67</f>
        <v>6.25</v>
      </c>
    </row>
    <row r="7" spans="1:9" x14ac:dyDescent="0.25">
      <c r="B7" s="6"/>
    </row>
  </sheetData>
  <phoneticPr fontId="0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3">
    <pageSetUpPr fitToPage="1"/>
  </sheetPr>
  <dimension ref="A1:K41"/>
  <sheetViews>
    <sheetView zoomScale="75" workbookViewId="0">
      <selection activeCell="D8" sqref="D8"/>
    </sheetView>
  </sheetViews>
  <sheetFormatPr baseColWidth="10" defaultColWidth="11.44140625" defaultRowHeight="13.2" x14ac:dyDescent="0.25"/>
  <cols>
    <col min="1" max="1" width="8.77734375" customWidth="1"/>
    <col min="2" max="2" width="7.33203125" bestFit="1" customWidth="1"/>
    <col min="3" max="3" width="6.109375" bestFit="1" customWidth="1"/>
    <col min="4" max="4" width="18.6640625" bestFit="1" customWidth="1"/>
    <col min="5" max="5" width="11.6640625" bestFit="1" customWidth="1"/>
    <col min="6" max="6" width="5.33203125" bestFit="1" customWidth="1"/>
    <col min="7" max="7" width="5.44140625" bestFit="1" customWidth="1"/>
    <col min="8" max="8" width="4.77734375" bestFit="1" customWidth="1"/>
    <col min="9" max="9" width="8.77734375" bestFit="1" customWidth="1"/>
    <col min="10" max="11" width="10.77734375" bestFit="1" customWidth="1"/>
  </cols>
  <sheetData>
    <row r="1" spans="1:11" x14ac:dyDescent="0.25">
      <c r="A1" t="str">
        <f>'INPUT Data'!B6</f>
        <v>Panel</v>
      </c>
      <c r="B1" t="str">
        <f>'INPUT Data'!C6</f>
        <v>Sample</v>
      </c>
      <c r="C1" t="str">
        <f>'INPUT Data'!D6</f>
        <v>Judge</v>
      </c>
      <c r="D1" t="str">
        <f>'INPUT Data'!E6</f>
        <v>Abnormal fermentation</v>
      </c>
      <c r="E1" t="str">
        <f>'INPUT Data'!F6</f>
        <v>Other defects</v>
      </c>
      <c r="F1" t="str">
        <f>'INPUT Data'!G6</f>
        <v>Salty</v>
      </c>
      <c r="G1" t="str">
        <f>'INPUT Data'!H6</f>
        <v>Bitter</v>
      </c>
      <c r="H1" t="str">
        <f>'INPUT Data'!I6</f>
        <v>Acid</v>
      </c>
      <c r="I1" t="str">
        <f>'INPUT Data'!J6</f>
        <v>Hardness</v>
      </c>
      <c r="J1" t="str">
        <f>'INPUT Data'!K6</f>
        <v>Fibrousness</v>
      </c>
      <c r="K1" t="str">
        <f>'INPUT Data'!L6</f>
        <v>Crunchiness</v>
      </c>
    </row>
    <row r="2" spans="1:11" x14ac:dyDescent="0.25">
      <c r="A2" t="str">
        <f>'INPUT Data'!B7</f>
        <v>n</v>
      </c>
      <c r="B2">
        <f>'INPUT Data'!C7</f>
        <v>1</v>
      </c>
      <c r="C2" t="str">
        <f>'INPUT Data'!D7</f>
        <v>A</v>
      </c>
      <c r="D2">
        <f>'INPUT Data'!E7</f>
        <v>1</v>
      </c>
      <c r="E2">
        <f>'INPUT Data'!F7</f>
        <v>1</v>
      </c>
      <c r="F2">
        <f>'INPUT Data'!G7</f>
        <v>3.8</v>
      </c>
      <c r="G2">
        <f>'INPUT Data'!H7</f>
        <v>5.2</v>
      </c>
      <c r="H2">
        <f>'INPUT Data'!I7</f>
        <v>3.5</v>
      </c>
      <c r="I2">
        <f>'INPUT Data'!J7</f>
        <v>6.7</v>
      </c>
      <c r="J2">
        <f>'INPUT Data'!K7</f>
        <v>7.3</v>
      </c>
      <c r="K2">
        <f>'INPUT Data'!L7</f>
        <v>6.7</v>
      </c>
    </row>
    <row r="3" spans="1:11" x14ac:dyDescent="0.25">
      <c r="A3">
        <f>'INPUT Data'!B8</f>
        <v>0</v>
      </c>
      <c r="B3">
        <f>'INPUT Data'!C8</f>
        <v>0</v>
      </c>
      <c r="C3" t="str">
        <f>'INPUT Data'!D8</f>
        <v>B</v>
      </c>
      <c r="D3">
        <f>'INPUT Data'!E8</f>
        <v>3.2</v>
      </c>
      <c r="E3">
        <f>'INPUT Data'!F8</f>
        <v>1</v>
      </c>
      <c r="F3">
        <f>'INPUT Data'!G8</f>
        <v>2.4</v>
      </c>
      <c r="G3">
        <f>'INPUT Data'!H8</f>
        <v>2.9</v>
      </c>
      <c r="H3">
        <f>'INPUT Data'!I8</f>
        <v>2.4</v>
      </c>
      <c r="I3">
        <f>'INPUT Data'!J8</f>
        <v>8.6999999999999993</v>
      </c>
      <c r="J3">
        <f>'INPUT Data'!K8</f>
        <v>8.9</v>
      </c>
      <c r="K3">
        <f>'INPUT Data'!L8</f>
        <v>9.3000000000000007</v>
      </c>
    </row>
    <row r="4" spans="1:11" x14ac:dyDescent="0.25">
      <c r="A4">
        <f>'INPUT Data'!B9</f>
        <v>0</v>
      </c>
      <c r="B4">
        <f>'INPUT Data'!C9</f>
        <v>0</v>
      </c>
      <c r="C4" t="str">
        <f>'INPUT Data'!D9</f>
        <v>C</v>
      </c>
      <c r="D4">
        <f>'INPUT Data'!E9</f>
        <v>1</v>
      </c>
      <c r="E4">
        <f>'INPUT Data'!F9</f>
        <v>1</v>
      </c>
      <c r="F4">
        <f>'INPUT Data'!G9</f>
        <v>5.6</v>
      </c>
      <c r="G4">
        <f>'INPUT Data'!H9</f>
        <v>7.6</v>
      </c>
      <c r="H4">
        <f>'INPUT Data'!I9</f>
        <v>6.4</v>
      </c>
      <c r="I4">
        <f>'INPUT Data'!J9</f>
        <v>10.4</v>
      </c>
      <c r="J4">
        <f>'INPUT Data'!K9</f>
        <v>9.3000000000000007</v>
      </c>
      <c r="K4">
        <f>'INPUT Data'!L9</f>
        <v>10.4</v>
      </c>
    </row>
    <row r="5" spans="1:11" x14ac:dyDescent="0.25">
      <c r="A5">
        <f>'INPUT Data'!B10</f>
        <v>0</v>
      </c>
      <c r="B5">
        <f>'INPUT Data'!C10</f>
        <v>0</v>
      </c>
      <c r="C5" t="str">
        <f>'INPUT Data'!D10</f>
        <v>D</v>
      </c>
      <c r="D5">
        <f>'INPUT Data'!E10</f>
        <v>1</v>
      </c>
      <c r="E5">
        <f>'INPUT Data'!F10</f>
        <v>1</v>
      </c>
      <c r="F5">
        <f>'INPUT Data'!G10</f>
        <v>4</v>
      </c>
      <c r="G5">
        <f>'INPUT Data'!H10</f>
        <v>5.5</v>
      </c>
      <c r="H5">
        <f>'INPUT Data'!I10</f>
        <v>5.0999999999999996</v>
      </c>
      <c r="I5">
        <f>'INPUT Data'!J10</f>
        <v>5.7</v>
      </c>
      <c r="J5">
        <f>'INPUT Data'!K10</f>
        <v>5</v>
      </c>
      <c r="K5">
        <f>'INPUT Data'!L10</f>
        <v>5.7</v>
      </c>
    </row>
    <row r="6" spans="1:11" x14ac:dyDescent="0.25">
      <c r="A6">
        <f>'INPUT Data'!B11</f>
        <v>0</v>
      </c>
      <c r="B6">
        <f>'INPUT Data'!C11</f>
        <v>0</v>
      </c>
      <c r="C6" t="str">
        <f>'INPUT Data'!D11</f>
        <v>E</v>
      </c>
      <c r="D6">
        <f>'INPUT Data'!E11</f>
        <v>1</v>
      </c>
      <c r="E6">
        <f>'INPUT Data'!F11</f>
        <v>2</v>
      </c>
      <c r="F6">
        <f>'INPUT Data'!G11</f>
        <v>4.3</v>
      </c>
      <c r="G6">
        <f>'INPUT Data'!H11</f>
        <v>4.3</v>
      </c>
      <c r="H6">
        <f>'INPUT Data'!I11</f>
        <v>1.8</v>
      </c>
      <c r="I6">
        <f>'INPUT Data'!J11</f>
        <v>7.1</v>
      </c>
      <c r="J6">
        <f>'INPUT Data'!K11</f>
        <v>2.9</v>
      </c>
      <c r="K6">
        <f>'INPUT Data'!L11</f>
        <v>7.9</v>
      </c>
    </row>
    <row r="7" spans="1:11" x14ac:dyDescent="0.25">
      <c r="A7">
        <f>'INPUT Data'!B12</f>
        <v>0</v>
      </c>
      <c r="B7">
        <f>'INPUT Data'!C12</f>
        <v>0</v>
      </c>
      <c r="C7" t="str">
        <f>'INPUT Data'!D12</f>
        <v>F</v>
      </c>
      <c r="D7">
        <f>'INPUT Data'!E12</f>
        <v>1</v>
      </c>
      <c r="E7">
        <f>'INPUT Data'!F12</f>
        <v>1</v>
      </c>
      <c r="F7">
        <f>'INPUT Data'!G12</f>
        <v>3.3</v>
      </c>
      <c r="G7">
        <f>'INPUT Data'!H12</f>
        <v>4.9000000000000004</v>
      </c>
      <c r="H7">
        <f>'INPUT Data'!I12</f>
        <v>3.6</v>
      </c>
      <c r="I7">
        <f>'INPUT Data'!J12</f>
        <v>6.2</v>
      </c>
      <c r="J7">
        <f>'INPUT Data'!K12</f>
        <v>5.8</v>
      </c>
      <c r="K7">
        <f>'INPUT Data'!L12</f>
        <v>5.4</v>
      </c>
    </row>
    <row r="8" spans="1:11" x14ac:dyDescent="0.25">
      <c r="A8">
        <f>'INPUT Data'!B13</f>
        <v>0</v>
      </c>
      <c r="B8">
        <f>'INPUT Data'!C13</f>
        <v>0</v>
      </c>
      <c r="C8" t="str">
        <f>'INPUT Data'!D13</f>
        <v>G</v>
      </c>
      <c r="D8">
        <f>'INPUT Data'!E13</f>
        <v>1</v>
      </c>
      <c r="E8">
        <f>'INPUT Data'!F13</f>
        <v>1</v>
      </c>
      <c r="F8">
        <f>'INPUT Data'!G13</f>
        <v>3.8</v>
      </c>
      <c r="G8">
        <f>'INPUT Data'!H13</f>
        <v>4.3</v>
      </c>
      <c r="H8">
        <f>'INPUT Data'!I13</f>
        <v>4.5999999999999996</v>
      </c>
      <c r="I8">
        <f>'INPUT Data'!J13</f>
        <v>4</v>
      </c>
      <c r="J8">
        <f>'INPUT Data'!K13</f>
        <v>5</v>
      </c>
      <c r="K8">
        <f>'INPUT Data'!L13</f>
        <v>6.4</v>
      </c>
    </row>
    <row r="9" spans="1:11" x14ac:dyDescent="0.25">
      <c r="A9">
        <f>'INPUT Data'!B14</f>
        <v>0</v>
      </c>
      <c r="B9">
        <f>'INPUT Data'!C14</f>
        <v>0</v>
      </c>
      <c r="C9" t="str">
        <f>'INPUT Data'!D14</f>
        <v>H</v>
      </c>
      <c r="D9">
        <f>'INPUT Data'!E14</f>
        <v>1</v>
      </c>
      <c r="E9">
        <f>'INPUT Data'!F14</f>
        <v>2.9</v>
      </c>
      <c r="F9">
        <f>'INPUT Data'!G14</f>
        <v>2.9</v>
      </c>
      <c r="G9">
        <f>'INPUT Data'!H14</f>
        <v>3.6</v>
      </c>
      <c r="H9">
        <f>'INPUT Data'!I14</f>
        <v>3</v>
      </c>
      <c r="I9">
        <f>'INPUT Data'!J14</f>
        <v>4</v>
      </c>
      <c r="J9">
        <f>'INPUT Data'!K14</f>
        <v>5.5</v>
      </c>
      <c r="K9">
        <f>'INPUT Data'!L14</f>
        <v>4.2</v>
      </c>
    </row>
    <row r="10" spans="1:11" x14ac:dyDescent="0.25">
      <c r="A10">
        <f>'INPUT Data'!B30</f>
        <v>0</v>
      </c>
      <c r="B10">
        <f>'INPUT Data'!C30</f>
        <v>2</v>
      </c>
      <c r="C10" t="str">
        <f>'INPUT Data'!D30</f>
        <v>A</v>
      </c>
      <c r="D10">
        <f>'INPUT Data'!E30</f>
        <v>1</v>
      </c>
      <c r="E10">
        <f>'INPUT Data'!F30</f>
        <v>1</v>
      </c>
      <c r="F10">
        <f>'INPUT Data'!G30</f>
        <v>1</v>
      </c>
      <c r="G10">
        <f>'INPUT Data'!H30</f>
        <v>1</v>
      </c>
      <c r="H10">
        <f>'INPUT Data'!I30</f>
        <v>1</v>
      </c>
      <c r="I10">
        <f>'INPUT Data'!J30</f>
        <v>1</v>
      </c>
      <c r="J10">
        <f>'INPUT Data'!K30</f>
        <v>1</v>
      </c>
      <c r="K10">
        <f>'INPUT Data'!L30</f>
        <v>1</v>
      </c>
    </row>
    <row r="11" spans="1:11" x14ac:dyDescent="0.25">
      <c r="A11">
        <f>'INPUT Data'!B31</f>
        <v>0</v>
      </c>
      <c r="B11">
        <f>'INPUT Data'!C31</f>
        <v>0</v>
      </c>
      <c r="C11" t="str">
        <f>'INPUT Data'!D31</f>
        <v>B</v>
      </c>
      <c r="D11">
        <f>'INPUT Data'!E31</f>
        <v>1</v>
      </c>
      <c r="E11">
        <f>'INPUT Data'!F31</f>
        <v>1</v>
      </c>
      <c r="F11">
        <f>'INPUT Data'!G31</f>
        <v>1</v>
      </c>
      <c r="G11">
        <f>'INPUT Data'!H31</f>
        <v>1</v>
      </c>
      <c r="H11">
        <f>'INPUT Data'!I31</f>
        <v>1</v>
      </c>
      <c r="I11">
        <f>'INPUT Data'!J31</f>
        <v>1</v>
      </c>
      <c r="J11">
        <f>'INPUT Data'!K31</f>
        <v>1</v>
      </c>
      <c r="K11">
        <f>'INPUT Data'!L31</f>
        <v>1</v>
      </c>
    </row>
    <row r="12" spans="1:11" x14ac:dyDescent="0.25">
      <c r="A12">
        <f>'INPUT Data'!B32</f>
        <v>0</v>
      </c>
      <c r="B12">
        <f>'INPUT Data'!C32</f>
        <v>0</v>
      </c>
      <c r="C12" t="str">
        <f>'INPUT Data'!D32</f>
        <v>C</v>
      </c>
      <c r="D12">
        <f>'INPUT Data'!E32</f>
        <v>1</v>
      </c>
      <c r="E12">
        <f>'INPUT Data'!F32</f>
        <v>1</v>
      </c>
      <c r="F12">
        <f>'INPUT Data'!G32</f>
        <v>1</v>
      </c>
      <c r="G12">
        <f>'INPUT Data'!H32</f>
        <v>1</v>
      </c>
      <c r="H12">
        <f>'INPUT Data'!I32</f>
        <v>1</v>
      </c>
      <c r="I12">
        <f>'INPUT Data'!J32</f>
        <v>1</v>
      </c>
      <c r="J12">
        <f>'INPUT Data'!K32</f>
        <v>1</v>
      </c>
      <c r="K12">
        <f>'INPUT Data'!L32</f>
        <v>1</v>
      </c>
    </row>
    <row r="13" spans="1:11" x14ac:dyDescent="0.25">
      <c r="A13">
        <f>'INPUT Data'!B33</f>
        <v>0</v>
      </c>
      <c r="B13">
        <f>'INPUT Data'!C33</f>
        <v>0</v>
      </c>
      <c r="C13" t="str">
        <f>'INPUT Data'!D33</f>
        <v>D</v>
      </c>
      <c r="D13">
        <f>'INPUT Data'!E33</f>
        <v>1</v>
      </c>
      <c r="E13">
        <f>'INPUT Data'!F33</f>
        <v>1</v>
      </c>
      <c r="F13">
        <f>'INPUT Data'!G33</f>
        <v>1</v>
      </c>
      <c r="G13">
        <f>'INPUT Data'!H33</f>
        <v>1</v>
      </c>
      <c r="H13">
        <f>'INPUT Data'!I33</f>
        <v>1</v>
      </c>
      <c r="I13">
        <f>'INPUT Data'!J33</f>
        <v>1</v>
      </c>
      <c r="J13">
        <f>'INPUT Data'!K33</f>
        <v>1</v>
      </c>
      <c r="K13">
        <f>'INPUT Data'!L33</f>
        <v>1</v>
      </c>
    </row>
    <row r="14" spans="1:11" x14ac:dyDescent="0.25">
      <c r="A14">
        <f>'INPUT Data'!B34</f>
        <v>0</v>
      </c>
      <c r="B14">
        <f>'INPUT Data'!C34</f>
        <v>0</v>
      </c>
      <c r="C14" t="str">
        <f>'INPUT Data'!D34</f>
        <v>E</v>
      </c>
      <c r="D14">
        <f>'INPUT Data'!E34</f>
        <v>1</v>
      </c>
      <c r="E14">
        <f>'INPUT Data'!F34</f>
        <v>1</v>
      </c>
      <c r="F14">
        <f>'INPUT Data'!G34</f>
        <v>1</v>
      </c>
      <c r="G14">
        <f>'INPUT Data'!H34</f>
        <v>1</v>
      </c>
      <c r="H14">
        <f>'INPUT Data'!I34</f>
        <v>1</v>
      </c>
      <c r="I14">
        <f>'INPUT Data'!J34</f>
        <v>1</v>
      </c>
      <c r="J14">
        <f>'INPUT Data'!K34</f>
        <v>1</v>
      </c>
      <c r="K14">
        <f>'INPUT Data'!L34</f>
        <v>1</v>
      </c>
    </row>
    <row r="15" spans="1:11" x14ac:dyDescent="0.25">
      <c r="A15">
        <f>'INPUT Data'!B35</f>
        <v>0</v>
      </c>
      <c r="B15">
        <f>'INPUT Data'!C35</f>
        <v>0</v>
      </c>
      <c r="C15" t="str">
        <f>'INPUT Data'!D35</f>
        <v>F</v>
      </c>
      <c r="D15">
        <f>'INPUT Data'!E35</f>
        <v>1</v>
      </c>
      <c r="E15">
        <f>'INPUT Data'!F35</f>
        <v>1</v>
      </c>
      <c r="F15">
        <f>'INPUT Data'!G35</f>
        <v>1</v>
      </c>
      <c r="G15">
        <f>'INPUT Data'!H35</f>
        <v>1</v>
      </c>
      <c r="H15">
        <f>'INPUT Data'!I35</f>
        <v>1</v>
      </c>
      <c r="I15">
        <f>'INPUT Data'!J35</f>
        <v>1</v>
      </c>
      <c r="J15">
        <f>'INPUT Data'!K35</f>
        <v>1</v>
      </c>
      <c r="K15">
        <f>'INPUT Data'!L35</f>
        <v>1</v>
      </c>
    </row>
    <row r="16" spans="1:11" x14ac:dyDescent="0.25">
      <c r="A16">
        <f>'INPUT Data'!B36</f>
        <v>0</v>
      </c>
      <c r="B16">
        <f>'INPUT Data'!C36</f>
        <v>0</v>
      </c>
      <c r="C16" t="str">
        <f>'INPUT Data'!D36</f>
        <v>G</v>
      </c>
      <c r="D16">
        <f>'INPUT Data'!E36</f>
        <v>1</v>
      </c>
      <c r="E16">
        <f>'INPUT Data'!F36</f>
        <v>1</v>
      </c>
      <c r="F16">
        <f>'INPUT Data'!G36</f>
        <v>1</v>
      </c>
      <c r="G16">
        <f>'INPUT Data'!H36</f>
        <v>1</v>
      </c>
      <c r="H16">
        <f>'INPUT Data'!I36</f>
        <v>1</v>
      </c>
      <c r="I16">
        <f>'INPUT Data'!J36</f>
        <v>1</v>
      </c>
      <c r="J16">
        <f>'INPUT Data'!K36</f>
        <v>1</v>
      </c>
      <c r="K16">
        <f>'INPUT Data'!L36</f>
        <v>1</v>
      </c>
    </row>
    <row r="17" spans="1:11" x14ac:dyDescent="0.25">
      <c r="A17">
        <f>'INPUT Data'!B37</f>
        <v>0</v>
      </c>
      <c r="B17">
        <f>'INPUT Data'!C37</f>
        <v>0</v>
      </c>
      <c r="C17" t="str">
        <f>'INPUT Data'!D37</f>
        <v>H</v>
      </c>
      <c r="D17">
        <f>'INPUT Data'!E37</f>
        <v>1</v>
      </c>
      <c r="E17">
        <f>'INPUT Data'!F37</f>
        <v>1</v>
      </c>
      <c r="F17">
        <f>'INPUT Data'!G37</f>
        <v>1</v>
      </c>
      <c r="G17">
        <f>'INPUT Data'!H37</f>
        <v>1</v>
      </c>
      <c r="H17">
        <f>'INPUT Data'!I37</f>
        <v>1</v>
      </c>
      <c r="I17">
        <f>'INPUT Data'!J37</f>
        <v>1</v>
      </c>
      <c r="J17">
        <f>'INPUT Data'!K37</f>
        <v>1</v>
      </c>
      <c r="K17">
        <f>'INPUT Data'!L37</f>
        <v>1</v>
      </c>
    </row>
    <row r="18" spans="1:11" x14ac:dyDescent="0.25">
      <c r="A18">
        <f>'INPUT Data'!B53</f>
        <v>0</v>
      </c>
      <c r="B18">
        <f>'INPUT Data'!C53</f>
        <v>3</v>
      </c>
      <c r="C18" t="str">
        <f>'INPUT Data'!D53</f>
        <v>A</v>
      </c>
      <c r="D18">
        <f>'INPUT Data'!E53</f>
        <v>1</v>
      </c>
      <c r="E18">
        <f>'INPUT Data'!F53</f>
        <v>1</v>
      </c>
      <c r="F18">
        <f>'INPUT Data'!G53</f>
        <v>1</v>
      </c>
      <c r="G18">
        <f>'INPUT Data'!H53</f>
        <v>1</v>
      </c>
      <c r="H18">
        <f>'INPUT Data'!I53</f>
        <v>1</v>
      </c>
      <c r="I18">
        <f>'INPUT Data'!J53</f>
        <v>1</v>
      </c>
      <c r="J18">
        <f>'INPUT Data'!K53</f>
        <v>1</v>
      </c>
      <c r="K18">
        <f>'INPUT Data'!L53</f>
        <v>1</v>
      </c>
    </row>
    <row r="19" spans="1:11" x14ac:dyDescent="0.25">
      <c r="A19">
        <f>'INPUT Data'!B54</f>
        <v>0</v>
      </c>
      <c r="B19">
        <f>'INPUT Data'!C54</f>
        <v>0</v>
      </c>
      <c r="C19" t="str">
        <f>'INPUT Data'!D54</f>
        <v>B</v>
      </c>
      <c r="D19">
        <f>'INPUT Data'!E54</f>
        <v>1</v>
      </c>
      <c r="E19">
        <f>'INPUT Data'!F54</f>
        <v>1</v>
      </c>
      <c r="F19">
        <f>'INPUT Data'!G54</f>
        <v>1</v>
      </c>
      <c r="G19">
        <f>'INPUT Data'!H54</f>
        <v>1</v>
      </c>
      <c r="H19">
        <f>'INPUT Data'!I54</f>
        <v>1</v>
      </c>
      <c r="I19">
        <f>'INPUT Data'!J54</f>
        <v>1</v>
      </c>
      <c r="J19">
        <f>'INPUT Data'!K54</f>
        <v>1</v>
      </c>
      <c r="K19">
        <f>'INPUT Data'!L54</f>
        <v>1</v>
      </c>
    </row>
    <row r="20" spans="1:11" x14ac:dyDescent="0.25">
      <c r="A20">
        <f>'INPUT Data'!B55</f>
        <v>0</v>
      </c>
      <c r="B20">
        <f>'INPUT Data'!C55</f>
        <v>0</v>
      </c>
      <c r="C20" t="str">
        <f>'INPUT Data'!D55</f>
        <v>C</v>
      </c>
      <c r="D20">
        <f>'INPUT Data'!E55</f>
        <v>1</v>
      </c>
      <c r="E20">
        <f>'INPUT Data'!F55</f>
        <v>1</v>
      </c>
      <c r="F20">
        <f>'INPUT Data'!G55</f>
        <v>1</v>
      </c>
      <c r="G20">
        <f>'INPUT Data'!H55</f>
        <v>1</v>
      </c>
      <c r="H20">
        <f>'INPUT Data'!I55</f>
        <v>1</v>
      </c>
      <c r="I20">
        <f>'INPUT Data'!J55</f>
        <v>1</v>
      </c>
      <c r="J20">
        <f>'INPUT Data'!K55</f>
        <v>1</v>
      </c>
      <c r="K20">
        <f>'INPUT Data'!L55</f>
        <v>1</v>
      </c>
    </row>
    <row r="21" spans="1:11" x14ac:dyDescent="0.25">
      <c r="A21">
        <f>'INPUT Data'!B56</f>
        <v>0</v>
      </c>
      <c r="B21">
        <f>'INPUT Data'!C56</f>
        <v>0</v>
      </c>
      <c r="C21" t="str">
        <f>'INPUT Data'!D56</f>
        <v>D</v>
      </c>
      <c r="D21">
        <f>'INPUT Data'!E56</f>
        <v>1</v>
      </c>
      <c r="E21">
        <f>'INPUT Data'!F56</f>
        <v>1</v>
      </c>
      <c r="F21">
        <f>'INPUT Data'!G56</f>
        <v>1</v>
      </c>
      <c r="G21">
        <f>'INPUT Data'!H56</f>
        <v>1</v>
      </c>
      <c r="H21">
        <f>'INPUT Data'!I56</f>
        <v>1</v>
      </c>
      <c r="I21">
        <f>'INPUT Data'!J56</f>
        <v>1</v>
      </c>
      <c r="J21">
        <f>'INPUT Data'!K56</f>
        <v>1</v>
      </c>
      <c r="K21">
        <f>'INPUT Data'!L56</f>
        <v>1</v>
      </c>
    </row>
    <row r="22" spans="1:11" x14ac:dyDescent="0.25">
      <c r="A22">
        <f>'INPUT Data'!B57</f>
        <v>0</v>
      </c>
      <c r="B22">
        <f>'INPUT Data'!C57</f>
        <v>0</v>
      </c>
      <c r="C22" t="str">
        <f>'INPUT Data'!D57</f>
        <v>E</v>
      </c>
      <c r="D22">
        <f>'INPUT Data'!E57</f>
        <v>1</v>
      </c>
      <c r="E22">
        <f>'INPUT Data'!F57</f>
        <v>1</v>
      </c>
      <c r="F22">
        <f>'INPUT Data'!G57</f>
        <v>1</v>
      </c>
      <c r="G22">
        <f>'INPUT Data'!H57</f>
        <v>1</v>
      </c>
      <c r="H22">
        <f>'INPUT Data'!I57</f>
        <v>1</v>
      </c>
      <c r="I22">
        <f>'INPUT Data'!J57</f>
        <v>1</v>
      </c>
      <c r="J22">
        <f>'INPUT Data'!K57</f>
        <v>1</v>
      </c>
      <c r="K22">
        <f>'INPUT Data'!L57</f>
        <v>1</v>
      </c>
    </row>
    <row r="23" spans="1:11" x14ac:dyDescent="0.25">
      <c r="A23">
        <f>'INPUT Data'!B59</f>
        <v>0</v>
      </c>
      <c r="B23">
        <f>'INPUT Data'!C59</f>
        <v>0</v>
      </c>
      <c r="C23" t="str">
        <f>'INPUT Data'!D59</f>
        <v>G</v>
      </c>
      <c r="D23">
        <f>'INPUT Data'!E59</f>
        <v>1</v>
      </c>
      <c r="E23">
        <f>'INPUT Data'!F59</f>
        <v>1</v>
      </c>
      <c r="F23">
        <f>'INPUT Data'!G59</f>
        <v>1</v>
      </c>
      <c r="G23">
        <f>'INPUT Data'!H59</f>
        <v>1</v>
      </c>
      <c r="H23">
        <f>'INPUT Data'!I59</f>
        <v>1</v>
      </c>
      <c r="I23">
        <f>'INPUT Data'!J59</f>
        <v>1</v>
      </c>
      <c r="J23">
        <f>'INPUT Data'!K59</f>
        <v>1</v>
      </c>
      <c r="K23">
        <f>'INPUT Data'!L59</f>
        <v>1</v>
      </c>
    </row>
    <row r="24" spans="1:11" x14ac:dyDescent="0.25">
      <c r="A24">
        <f>'INPUT Data'!B60</f>
        <v>0</v>
      </c>
      <c r="B24">
        <f>'INPUT Data'!C60</f>
        <v>0</v>
      </c>
      <c r="C24" t="str">
        <f>'INPUT Data'!D60</f>
        <v>H</v>
      </c>
      <c r="D24">
        <f>'INPUT Data'!E60</f>
        <v>1</v>
      </c>
      <c r="E24">
        <f>'INPUT Data'!F60</f>
        <v>1</v>
      </c>
      <c r="F24">
        <f>'INPUT Data'!G60</f>
        <v>1</v>
      </c>
      <c r="G24">
        <f>'INPUT Data'!H60</f>
        <v>1</v>
      </c>
      <c r="H24">
        <f>'INPUT Data'!I60</f>
        <v>1</v>
      </c>
      <c r="I24">
        <f>'INPUT Data'!J60</f>
        <v>1</v>
      </c>
      <c r="J24">
        <f>'INPUT Data'!K60</f>
        <v>1</v>
      </c>
      <c r="K24">
        <f>'INPUT Data'!L60</f>
        <v>1</v>
      </c>
    </row>
    <row r="25" spans="1:11" x14ac:dyDescent="0.25">
      <c r="A25">
        <f>'INPUT Data'!B66</f>
        <v>0</v>
      </c>
      <c r="B25">
        <f>'INPUT Data'!C66</f>
        <v>0</v>
      </c>
      <c r="C25" t="str">
        <f>'INPUT Data'!D66</f>
        <v>N</v>
      </c>
      <c r="D25">
        <f>'INPUT Data'!E66</f>
        <v>0</v>
      </c>
      <c r="E25">
        <f>'INPUT Data'!F66</f>
        <v>0</v>
      </c>
      <c r="F25">
        <f>'INPUT Data'!G66</f>
        <v>0</v>
      </c>
      <c r="G25">
        <f>'INPUT Data'!H66</f>
        <v>0</v>
      </c>
      <c r="H25">
        <f>'INPUT Data'!I66</f>
        <v>0</v>
      </c>
      <c r="I25">
        <f>'INPUT Data'!J66</f>
        <v>0</v>
      </c>
      <c r="J25">
        <f>'INPUT Data'!K66</f>
        <v>0</v>
      </c>
      <c r="K25">
        <f>'INPUT Data'!L66</f>
        <v>0</v>
      </c>
    </row>
    <row r="26" spans="1:11" x14ac:dyDescent="0.25">
      <c r="A26">
        <f>'INPUT Data'!B76</f>
        <v>0</v>
      </c>
      <c r="B26">
        <f>'INPUT Data'!C76</f>
        <v>4</v>
      </c>
      <c r="C26" t="str">
        <f>'INPUT Data'!D76</f>
        <v>A</v>
      </c>
      <c r="D26">
        <f>'INPUT Data'!E76</f>
        <v>1</v>
      </c>
      <c r="E26">
        <f>'INPUT Data'!F76</f>
        <v>1</v>
      </c>
      <c r="F26">
        <f>'INPUT Data'!G76</f>
        <v>1</v>
      </c>
      <c r="G26">
        <f>'INPUT Data'!H76</f>
        <v>1</v>
      </c>
      <c r="H26">
        <f>'INPUT Data'!I76</f>
        <v>1</v>
      </c>
      <c r="I26">
        <f>'INPUT Data'!J76</f>
        <v>1</v>
      </c>
      <c r="J26">
        <f>'INPUT Data'!K76</f>
        <v>1</v>
      </c>
      <c r="K26">
        <f>'INPUT Data'!L76</f>
        <v>1</v>
      </c>
    </row>
    <row r="27" spans="1:11" x14ac:dyDescent="0.25">
      <c r="A27">
        <f>'INPUT Data'!B77</f>
        <v>0</v>
      </c>
      <c r="B27">
        <f>'INPUT Data'!C77</f>
        <v>0</v>
      </c>
      <c r="C27" t="str">
        <f>'INPUT Data'!D77</f>
        <v>B</v>
      </c>
      <c r="D27">
        <f>'INPUT Data'!E77</f>
        <v>1</v>
      </c>
      <c r="E27">
        <f>'INPUT Data'!F77</f>
        <v>1</v>
      </c>
      <c r="F27">
        <f>'INPUT Data'!G77</f>
        <v>1</v>
      </c>
      <c r="G27">
        <f>'INPUT Data'!H77</f>
        <v>1</v>
      </c>
      <c r="H27">
        <f>'INPUT Data'!I77</f>
        <v>1</v>
      </c>
      <c r="I27">
        <f>'INPUT Data'!J77</f>
        <v>1</v>
      </c>
      <c r="J27">
        <f>'INPUT Data'!K77</f>
        <v>1</v>
      </c>
      <c r="K27">
        <f>'INPUT Data'!L77</f>
        <v>1</v>
      </c>
    </row>
    <row r="28" spans="1:11" x14ac:dyDescent="0.25">
      <c r="A28">
        <f>'INPUT Data'!B79</f>
        <v>0</v>
      </c>
      <c r="B28">
        <f>'INPUT Data'!C79</f>
        <v>0</v>
      </c>
      <c r="C28" t="str">
        <f>'INPUT Data'!D79</f>
        <v>D</v>
      </c>
      <c r="D28">
        <f>'INPUT Data'!E79</f>
        <v>1</v>
      </c>
      <c r="E28">
        <f>'INPUT Data'!F79</f>
        <v>1</v>
      </c>
      <c r="F28">
        <f>'INPUT Data'!G79</f>
        <v>1</v>
      </c>
      <c r="G28">
        <f>'INPUT Data'!H79</f>
        <v>1</v>
      </c>
      <c r="H28">
        <f>'INPUT Data'!I79</f>
        <v>1</v>
      </c>
      <c r="I28">
        <f>'INPUT Data'!J79</f>
        <v>1</v>
      </c>
      <c r="J28">
        <f>'INPUT Data'!K79</f>
        <v>1</v>
      </c>
      <c r="K28">
        <f>'INPUT Data'!L79</f>
        <v>1</v>
      </c>
    </row>
    <row r="29" spans="1:11" x14ac:dyDescent="0.25">
      <c r="A29">
        <f>'INPUT Data'!B84</f>
        <v>0</v>
      </c>
      <c r="B29">
        <f>'INPUT Data'!C84</f>
        <v>0</v>
      </c>
      <c r="C29" t="str">
        <f>'INPUT Data'!D84</f>
        <v>I</v>
      </c>
      <c r="D29">
        <f>'INPUT Data'!E84</f>
        <v>0</v>
      </c>
      <c r="E29">
        <f>'INPUT Data'!F84</f>
        <v>0</v>
      </c>
      <c r="F29">
        <f>'INPUT Data'!G84</f>
        <v>0</v>
      </c>
      <c r="G29">
        <f>'INPUT Data'!H84</f>
        <v>0</v>
      </c>
      <c r="H29">
        <f>'INPUT Data'!I84</f>
        <v>0</v>
      </c>
      <c r="I29">
        <f>'INPUT Data'!J84</f>
        <v>0</v>
      </c>
      <c r="J29">
        <f>'INPUT Data'!K84</f>
        <v>0</v>
      </c>
      <c r="K29">
        <f>'INPUT Data'!L84</f>
        <v>0</v>
      </c>
    </row>
    <row r="30" spans="1:11" x14ac:dyDescent="0.25">
      <c r="A30">
        <f>'INPUT Data'!B85</f>
        <v>0</v>
      </c>
      <c r="B30">
        <f>'INPUT Data'!C85</f>
        <v>0</v>
      </c>
      <c r="C30" t="str">
        <f>'INPUT Data'!D85</f>
        <v>J</v>
      </c>
      <c r="D30">
        <f>'INPUT Data'!E85</f>
        <v>0</v>
      </c>
      <c r="E30">
        <f>'INPUT Data'!F85</f>
        <v>0</v>
      </c>
      <c r="F30">
        <f>'INPUT Data'!G85</f>
        <v>0</v>
      </c>
      <c r="G30">
        <f>'INPUT Data'!H85</f>
        <v>0</v>
      </c>
      <c r="H30">
        <f>'INPUT Data'!I85</f>
        <v>0</v>
      </c>
      <c r="I30">
        <f>'INPUT Data'!J85</f>
        <v>0</v>
      </c>
      <c r="J30">
        <f>'INPUT Data'!K85</f>
        <v>0</v>
      </c>
      <c r="K30">
        <f>'INPUT Data'!L85</f>
        <v>0</v>
      </c>
    </row>
    <row r="31" spans="1:11" x14ac:dyDescent="0.25">
      <c r="A31">
        <f>'INPUT Data'!B87</f>
        <v>0</v>
      </c>
      <c r="B31">
        <f>'INPUT Data'!C87</f>
        <v>0</v>
      </c>
      <c r="C31" t="str">
        <f>'INPUT Data'!D87</f>
        <v>L</v>
      </c>
      <c r="D31">
        <f>'INPUT Data'!E87</f>
        <v>0</v>
      </c>
      <c r="E31">
        <f>'INPUT Data'!F87</f>
        <v>0</v>
      </c>
      <c r="F31">
        <f>'INPUT Data'!G87</f>
        <v>0</v>
      </c>
      <c r="G31">
        <f>'INPUT Data'!H87</f>
        <v>0</v>
      </c>
      <c r="H31">
        <f>'INPUT Data'!I87</f>
        <v>0</v>
      </c>
      <c r="I31">
        <f>'INPUT Data'!J87</f>
        <v>0</v>
      </c>
      <c r="J31">
        <f>'INPUT Data'!K87</f>
        <v>0</v>
      </c>
      <c r="K31">
        <f>'INPUT Data'!L87</f>
        <v>0</v>
      </c>
    </row>
    <row r="32" spans="1:11" x14ac:dyDescent="0.25">
      <c r="A32">
        <f>'INPUT Data'!B88</f>
        <v>0</v>
      </c>
      <c r="B32">
        <f>'INPUT Data'!C88</f>
        <v>0</v>
      </c>
      <c r="C32" t="str">
        <f>'INPUT Data'!D88</f>
        <v>M</v>
      </c>
      <c r="D32">
        <f>'INPUT Data'!E88</f>
        <v>0</v>
      </c>
      <c r="E32">
        <f>'INPUT Data'!F88</f>
        <v>0</v>
      </c>
      <c r="F32">
        <f>'INPUT Data'!G88</f>
        <v>0</v>
      </c>
      <c r="G32">
        <f>'INPUT Data'!H88</f>
        <v>0</v>
      </c>
      <c r="H32">
        <f>'INPUT Data'!I88</f>
        <v>0</v>
      </c>
      <c r="I32">
        <f>'INPUT Data'!J88</f>
        <v>0</v>
      </c>
      <c r="J32">
        <f>'INPUT Data'!K88</f>
        <v>0</v>
      </c>
      <c r="K32">
        <f>'INPUT Data'!L88</f>
        <v>0</v>
      </c>
    </row>
    <row r="33" spans="1:11" x14ac:dyDescent="0.25">
      <c r="A33">
        <f>'INPUT Data'!B89</f>
        <v>0</v>
      </c>
      <c r="B33">
        <f>'INPUT Data'!C89</f>
        <v>0</v>
      </c>
      <c r="C33" t="str">
        <f>'INPUT Data'!D89</f>
        <v>N</v>
      </c>
      <c r="D33">
        <f>'INPUT Data'!E89</f>
        <v>0</v>
      </c>
      <c r="E33">
        <f>'INPUT Data'!F89</f>
        <v>0</v>
      </c>
      <c r="F33">
        <f>'INPUT Data'!G89</f>
        <v>0</v>
      </c>
      <c r="G33">
        <f>'INPUT Data'!H89</f>
        <v>0</v>
      </c>
      <c r="H33">
        <f>'INPUT Data'!I89</f>
        <v>0</v>
      </c>
      <c r="I33">
        <f>'INPUT Data'!J89</f>
        <v>0</v>
      </c>
      <c r="J33">
        <f>'INPUT Data'!K89</f>
        <v>0</v>
      </c>
      <c r="K33">
        <f>'INPUT Data'!L89</f>
        <v>0</v>
      </c>
    </row>
    <row r="34" spans="1:11" x14ac:dyDescent="0.25">
      <c r="A34">
        <f>'INPUT Data'!B100</f>
        <v>0</v>
      </c>
      <c r="B34" t="str">
        <f>'INPUT Data'!C100</f>
        <v>1 rep</v>
      </c>
      <c r="C34" t="str">
        <f>'INPUT Data'!D100</f>
        <v>A</v>
      </c>
      <c r="D34">
        <f>'INPUT Data'!E100</f>
        <v>1</v>
      </c>
      <c r="E34">
        <f>'INPUT Data'!F100</f>
        <v>1</v>
      </c>
      <c r="F34">
        <f>'INPUT Data'!G100</f>
        <v>5.5</v>
      </c>
      <c r="G34">
        <f>'INPUT Data'!H100</f>
        <v>3.8</v>
      </c>
      <c r="H34">
        <f>'INPUT Data'!I100</f>
        <v>5.0999999999999996</v>
      </c>
      <c r="I34">
        <f>'INPUT Data'!J100</f>
        <v>7.8</v>
      </c>
      <c r="J34">
        <f>'INPUT Data'!K100</f>
        <v>6.7</v>
      </c>
      <c r="K34">
        <f>'INPUT Data'!L100</f>
        <v>6.6</v>
      </c>
    </row>
    <row r="35" spans="1:11" x14ac:dyDescent="0.25">
      <c r="A35">
        <f>'INPUT Data'!B101</f>
        <v>0</v>
      </c>
      <c r="B35">
        <f>'INPUT Data'!C101</f>
        <v>0</v>
      </c>
      <c r="C35" t="str">
        <f>'INPUT Data'!D101</f>
        <v>B</v>
      </c>
      <c r="D35">
        <f>'INPUT Data'!E101</f>
        <v>1</v>
      </c>
      <c r="E35">
        <f>'INPUT Data'!F101</f>
        <v>1</v>
      </c>
      <c r="F35">
        <f>'INPUT Data'!G101</f>
        <v>1.8</v>
      </c>
      <c r="G35">
        <f>'INPUT Data'!H101</f>
        <v>1.9</v>
      </c>
      <c r="H35">
        <f>'INPUT Data'!I101</f>
        <v>1</v>
      </c>
      <c r="I35">
        <f>'INPUT Data'!J101</f>
        <v>9.9</v>
      </c>
      <c r="J35">
        <f>'INPUT Data'!K101</f>
        <v>9.3000000000000007</v>
      </c>
      <c r="K35">
        <f>'INPUT Data'!L101</f>
        <v>9.8000000000000007</v>
      </c>
    </row>
    <row r="36" spans="1:11" x14ac:dyDescent="0.25">
      <c r="A36">
        <f>'INPUT Data'!B102</f>
        <v>0</v>
      </c>
      <c r="B36">
        <f>'INPUT Data'!C102</f>
        <v>0</v>
      </c>
      <c r="C36" t="str">
        <f>'INPUT Data'!D102</f>
        <v>C</v>
      </c>
      <c r="D36">
        <f>'INPUT Data'!E102</f>
        <v>1</v>
      </c>
      <c r="E36">
        <f>'INPUT Data'!F102</f>
        <v>1</v>
      </c>
      <c r="F36">
        <f>'INPUT Data'!G102</f>
        <v>5.7</v>
      </c>
      <c r="G36">
        <f>'INPUT Data'!H102</f>
        <v>6.3</v>
      </c>
      <c r="H36">
        <f>'INPUT Data'!I102</f>
        <v>4.8</v>
      </c>
      <c r="I36">
        <f>'INPUT Data'!J102</f>
        <v>10.5</v>
      </c>
      <c r="J36">
        <f>'INPUT Data'!K102</f>
        <v>8.6999999999999993</v>
      </c>
      <c r="K36">
        <f>'INPUT Data'!L102</f>
        <v>10.4</v>
      </c>
    </row>
    <row r="37" spans="1:11" x14ac:dyDescent="0.25">
      <c r="A37">
        <f>'INPUT Data'!B104</f>
        <v>0</v>
      </c>
      <c r="B37">
        <f>'INPUT Data'!C104</f>
        <v>0</v>
      </c>
      <c r="C37" t="str">
        <f>'INPUT Data'!D104</f>
        <v>E</v>
      </c>
      <c r="D37">
        <f>'INPUT Data'!E104</f>
        <v>1</v>
      </c>
      <c r="E37">
        <f>'INPUT Data'!F104</f>
        <v>1</v>
      </c>
      <c r="F37">
        <f>'INPUT Data'!G104</f>
        <v>2.2999999999999998</v>
      </c>
      <c r="G37">
        <f>'INPUT Data'!H104</f>
        <v>8.5</v>
      </c>
      <c r="H37">
        <f>'INPUT Data'!I104</f>
        <v>2.2999999999999998</v>
      </c>
      <c r="I37">
        <f>'INPUT Data'!J104</f>
        <v>8.1</v>
      </c>
      <c r="J37">
        <f>'INPUT Data'!K104</f>
        <v>3</v>
      </c>
      <c r="K37">
        <f>'INPUT Data'!L104</f>
        <v>8.1</v>
      </c>
    </row>
    <row r="38" spans="1:11" x14ac:dyDescent="0.25">
      <c r="A38">
        <f>'INPUT Data'!B105</f>
        <v>0</v>
      </c>
      <c r="B38">
        <f>'INPUT Data'!C105</f>
        <v>0</v>
      </c>
      <c r="C38" t="str">
        <f>'INPUT Data'!D105</f>
        <v>F</v>
      </c>
      <c r="D38">
        <f>'INPUT Data'!E105</f>
        <v>1</v>
      </c>
      <c r="E38">
        <f>'INPUT Data'!F105</f>
        <v>1</v>
      </c>
      <c r="F38">
        <f>'INPUT Data'!G105</f>
        <v>3.2</v>
      </c>
      <c r="G38">
        <f>'INPUT Data'!H105</f>
        <v>5.8</v>
      </c>
      <c r="H38">
        <f>'INPUT Data'!I105</f>
        <v>3</v>
      </c>
      <c r="I38">
        <f>'INPUT Data'!J105</f>
        <v>6.3</v>
      </c>
      <c r="J38">
        <f>'INPUT Data'!K105</f>
        <v>5.9</v>
      </c>
      <c r="K38">
        <f>'INPUT Data'!L105</f>
        <v>5.9</v>
      </c>
    </row>
    <row r="39" spans="1:11" x14ac:dyDescent="0.25">
      <c r="A39">
        <f>'INPUT Data'!B106</f>
        <v>0</v>
      </c>
      <c r="B39">
        <f>'INPUT Data'!C106</f>
        <v>0</v>
      </c>
      <c r="C39" t="str">
        <f>'INPUT Data'!D106</f>
        <v>G</v>
      </c>
      <c r="D39">
        <f>'INPUT Data'!E106</f>
        <v>1</v>
      </c>
      <c r="E39">
        <f>'INPUT Data'!F106</f>
        <v>1</v>
      </c>
      <c r="F39">
        <f>'INPUT Data'!G106</f>
        <v>3.9</v>
      </c>
      <c r="G39">
        <f>'INPUT Data'!H106</f>
        <v>4.5999999999999996</v>
      </c>
      <c r="H39">
        <f>'INPUT Data'!I106</f>
        <v>4.4000000000000004</v>
      </c>
      <c r="I39">
        <f>'INPUT Data'!J106</f>
        <v>3.9</v>
      </c>
      <c r="J39">
        <f>'INPUT Data'!K106</f>
        <v>4.8</v>
      </c>
      <c r="K39">
        <f>'INPUT Data'!L106</f>
        <v>5.4</v>
      </c>
    </row>
    <row r="40" spans="1:11" x14ac:dyDescent="0.25">
      <c r="A40">
        <f>'INPUT Data'!B107</f>
        <v>0</v>
      </c>
      <c r="B40">
        <f>'INPUT Data'!C107</f>
        <v>0</v>
      </c>
      <c r="C40" t="str">
        <f>'INPUT Data'!D107</f>
        <v>H</v>
      </c>
      <c r="D40">
        <f>'INPUT Data'!E107</f>
        <v>2.8</v>
      </c>
      <c r="E40">
        <f>'INPUT Data'!F107</f>
        <v>1</v>
      </c>
      <c r="F40">
        <f>'INPUT Data'!G107</f>
        <v>2.9</v>
      </c>
      <c r="G40">
        <f>'INPUT Data'!H107</f>
        <v>3.1</v>
      </c>
      <c r="H40">
        <f>'INPUT Data'!I107</f>
        <v>2.9</v>
      </c>
      <c r="I40">
        <f>'INPUT Data'!J107</f>
        <v>3.4</v>
      </c>
      <c r="J40">
        <f>'INPUT Data'!K107</f>
        <v>4.9000000000000004</v>
      </c>
      <c r="K40">
        <f>'INPUT Data'!L107</f>
        <v>3.7</v>
      </c>
    </row>
    <row r="41" spans="1:11" x14ac:dyDescent="0.25">
      <c r="A41">
        <f>'INPUT Data'!B114</f>
        <v>0</v>
      </c>
      <c r="B41">
        <f>'INPUT Data'!C114</f>
        <v>0</v>
      </c>
      <c r="C41" t="str">
        <f>'INPUT Data'!D114</f>
        <v>O</v>
      </c>
      <c r="D41">
        <f>'INPUT Data'!E114</f>
        <v>0</v>
      </c>
      <c r="E41">
        <f>'INPUT Data'!F114</f>
        <v>0</v>
      </c>
      <c r="F41">
        <f>'INPUT Data'!G114</f>
        <v>0</v>
      </c>
      <c r="G41">
        <f>'INPUT Data'!H114</f>
        <v>0</v>
      </c>
      <c r="H41">
        <f>'INPUT Data'!I114</f>
        <v>0</v>
      </c>
      <c r="I41">
        <f>'INPUT Data'!J114</f>
        <v>0</v>
      </c>
      <c r="J41">
        <f>'INPUT Data'!K114</f>
        <v>0</v>
      </c>
      <c r="K41">
        <f>'INPUT Data'!L114</f>
        <v>0</v>
      </c>
    </row>
  </sheetData>
  <phoneticPr fontId="0" type="noConversion"/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scale="73" orientation="portrait"/>
  <headerFooter>
    <oddHeader>&amp;LRough Data Accreditation&amp;RCOI/T.20/Doc. no. 15/Rev. 1</oddHeader>
    <oddFooter>&amp;L&amp;D&amp;R(C) 2001 COI Madrid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4">
    <pageSetUpPr fitToPage="1"/>
  </sheetPr>
  <dimension ref="A1:Q21"/>
  <sheetViews>
    <sheetView tabSelected="1" workbookViewId="0">
      <selection activeCell="K7" sqref="K7"/>
    </sheetView>
  </sheetViews>
  <sheetFormatPr baseColWidth="10" defaultColWidth="11.44140625" defaultRowHeight="13.2" x14ac:dyDescent="0.25"/>
  <cols>
    <col min="1" max="1" width="8.44140625" bestFit="1" customWidth="1"/>
  </cols>
  <sheetData>
    <row r="1" spans="1:17" ht="20.25" customHeight="1" x14ac:dyDescent="0.3">
      <c r="A1" s="3" t="s">
        <v>17</v>
      </c>
      <c r="B1" s="3" t="s">
        <v>17</v>
      </c>
      <c r="C1" s="3" t="s">
        <v>17</v>
      </c>
      <c r="D1" s="3" t="s">
        <v>17</v>
      </c>
      <c r="E1" s="3" t="s">
        <v>17</v>
      </c>
      <c r="F1" s="3" t="s">
        <v>17</v>
      </c>
      <c r="G1" s="3" t="s">
        <v>17</v>
      </c>
      <c r="H1" s="3" t="s">
        <v>17</v>
      </c>
      <c r="I1" s="3" t="s">
        <v>17</v>
      </c>
      <c r="J1" s="3" t="s">
        <v>17</v>
      </c>
      <c r="K1" s="3" t="s">
        <v>17</v>
      </c>
      <c r="L1" s="3" t="s">
        <v>17</v>
      </c>
      <c r="M1" s="3" t="s">
        <v>17</v>
      </c>
      <c r="N1" s="3" t="s">
        <v>17</v>
      </c>
      <c r="O1" s="3" t="s">
        <v>17</v>
      </c>
      <c r="P1" s="3" t="s">
        <v>17</v>
      </c>
      <c r="Q1" s="3" t="s">
        <v>17</v>
      </c>
    </row>
    <row r="2" spans="1:17" ht="20.25" customHeight="1" x14ac:dyDescent="0.3">
      <c r="A2" s="3" t="s">
        <v>17</v>
      </c>
    </row>
    <row r="3" spans="1:17" ht="20.25" customHeight="1" x14ac:dyDescent="0.3">
      <c r="A3" s="3" t="s">
        <v>17</v>
      </c>
      <c r="C3" s="1" t="s">
        <v>20</v>
      </c>
    </row>
    <row r="4" spans="1:17" ht="20.25" customHeight="1" x14ac:dyDescent="0.3">
      <c r="A4" s="3" t="s">
        <v>17</v>
      </c>
      <c r="C4" s="20">
        <v>0</v>
      </c>
      <c r="D4" s="20" t="s">
        <v>21</v>
      </c>
    </row>
    <row r="5" spans="1:17" ht="20.25" customHeight="1" x14ac:dyDescent="0.5">
      <c r="A5" s="3" t="s">
        <v>17</v>
      </c>
      <c r="C5">
        <v>1</v>
      </c>
      <c r="D5" t="s">
        <v>22</v>
      </c>
      <c r="J5" s="7"/>
    </row>
    <row r="6" spans="1:17" ht="20.25" customHeight="1" x14ac:dyDescent="0.5">
      <c r="A6" s="3" t="s">
        <v>17</v>
      </c>
      <c r="C6">
        <v>2</v>
      </c>
      <c r="D6" t="s">
        <v>68</v>
      </c>
      <c r="J6" s="7"/>
    </row>
    <row r="7" spans="1:17" ht="20.25" customHeight="1" x14ac:dyDescent="0.5">
      <c r="A7" s="3" t="s">
        <v>17</v>
      </c>
      <c r="C7">
        <v>3</v>
      </c>
      <c r="D7" t="s">
        <v>23</v>
      </c>
      <c r="J7" s="7"/>
    </row>
    <row r="8" spans="1:17" ht="20.25" customHeight="1" x14ac:dyDescent="0.3">
      <c r="A8" s="3" t="s">
        <v>17</v>
      </c>
      <c r="C8">
        <v>4</v>
      </c>
      <c r="D8" t="s">
        <v>24</v>
      </c>
    </row>
    <row r="9" spans="1:17" ht="20.25" customHeight="1" x14ac:dyDescent="0.3">
      <c r="A9" s="3" t="s">
        <v>17</v>
      </c>
      <c r="C9">
        <v>5</v>
      </c>
      <c r="D9" t="s">
        <v>25</v>
      </c>
    </row>
    <row r="10" spans="1:17" ht="20.25" customHeight="1" x14ac:dyDescent="0.3">
      <c r="A10" s="3" t="s">
        <v>17</v>
      </c>
      <c r="C10">
        <v>6</v>
      </c>
      <c r="D10" t="s">
        <v>27</v>
      </c>
    </row>
    <row r="11" spans="1:17" ht="20.25" customHeight="1" x14ac:dyDescent="0.3">
      <c r="A11" s="3" t="s">
        <v>17</v>
      </c>
      <c r="C11">
        <v>7</v>
      </c>
      <c r="D11" s="9" t="s">
        <v>28</v>
      </c>
    </row>
    <row r="12" spans="1:17" ht="20.25" customHeight="1" x14ac:dyDescent="0.5">
      <c r="A12" s="3" t="s">
        <v>17</v>
      </c>
      <c r="H12" s="8" t="s">
        <v>26</v>
      </c>
    </row>
    <row r="13" spans="1:17" ht="20.25" customHeight="1" x14ac:dyDescent="0.3">
      <c r="A13" s="3" t="s">
        <v>17</v>
      </c>
      <c r="C13" s="2"/>
      <c r="D13" s="2"/>
    </row>
    <row r="14" spans="1:17" ht="20.25" customHeight="1" x14ac:dyDescent="0.3">
      <c r="A14" s="3" t="s">
        <v>17</v>
      </c>
      <c r="C14" s="2"/>
      <c r="D14" s="2"/>
    </row>
    <row r="15" spans="1:17" ht="20.25" customHeight="1" x14ac:dyDescent="0.3">
      <c r="A15" s="3" t="s">
        <v>17</v>
      </c>
      <c r="E15" s="2"/>
      <c r="F15" s="2"/>
      <c r="G15" s="2"/>
      <c r="H15" s="2"/>
    </row>
    <row r="16" spans="1:17" ht="20.25" customHeight="1" x14ac:dyDescent="0.3">
      <c r="A16" s="3" t="s">
        <v>17</v>
      </c>
      <c r="E16" s="2"/>
      <c r="F16" s="2"/>
      <c r="G16" s="2"/>
      <c r="H16" s="2"/>
    </row>
    <row r="17" spans="1:12" ht="20.25" customHeight="1" x14ac:dyDescent="0.3">
      <c r="A17" s="3" t="s">
        <v>17</v>
      </c>
      <c r="L17" s="5"/>
    </row>
    <row r="18" spans="1:12" ht="20.25" customHeight="1" x14ac:dyDescent="0.3">
      <c r="A18" s="3" t="s">
        <v>17</v>
      </c>
      <c r="L18" s="4"/>
    </row>
    <row r="19" spans="1:12" ht="20.25" customHeight="1" x14ac:dyDescent="0.3">
      <c r="A19" s="3" t="s">
        <v>17</v>
      </c>
      <c r="K19" s="4"/>
      <c r="L19" s="4" t="s">
        <v>29</v>
      </c>
    </row>
    <row r="20" spans="1:12" ht="20.25" customHeight="1" x14ac:dyDescent="0.3">
      <c r="A20" s="3" t="s">
        <v>17</v>
      </c>
      <c r="L20" s="4" t="s">
        <v>18</v>
      </c>
    </row>
    <row r="21" spans="1:12" ht="21" customHeight="1" x14ac:dyDescent="0.3">
      <c r="A21" s="3" t="s">
        <v>17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INPUT Data</vt:lpstr>
      <vt:lpstr>Table</vt:lpstr>
      <vt:lpstr>Performance</vt:lpstr>
      <vt:lpstr>Profile graph</vt:lpstr>
      <vt:lpstr>DG</vt:lpstr>
      <vt:lpstr>Export Data</vt:lpstr>
      <vt:lpstr>Info</vt:lpstr>
      <vt:lpstr>'Export Data'!Área_de_impresión</vt:lpstr>
      <vt:lpstr>'INPUT Data'!Área_de_impresión</vt:lpstr>
      <vt:lpstr>Performance!Área_de_impresión</vt:lpstr>
      <vt:lpstr>Table!Área_de_impresión</vt:lpstr>
    </vt:vector>
  </TitlesOfParts>
  <Company>Gasp! S.r.l.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Andrea Giomo</dc:creator>
  <cp:lastModifiedBy>Ibtihel Khemakhem</cp:lastModifiedBy>
  <cp:lastPrinted>2015-04-17T07:13:30Z</cp:lastPrinted>
  <dcterms:created xsi:type="dcterms:W3CDTF">2001-07-21T13:41:24Z</dcterms:created>
  <dcterms:modified xsi:type="dcterms:W3CDTF">2024-04-19T12:32:01Z</dcterms:modified>
</cp:coreProperties>
</file>