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uciana\Desktop\"/>
    </mc:Choice>
  </mc:AlternateContent>
  <xr:revisionPtr revIDLastSave="0" documentId="8_{571E01FE-A066-4678-A769-146A907567D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PUT Data" sheetId="1" r:id="rId1"/>
    <sheet name="Table" sheetId="2" r:id="rId2"/>
    <sheet name="Performance" sheetId="12" r:id="rId3"/>
    <sheet name="Frequency graph" sheetId="11" r:id="rId4"/>
    <sheet name="Profile graph" sheetId="10" r:id="rId5"/>
    <sheet name="Grafico RADAR" sheetId="14" r:id="rId6"/>
    <sheet name="Export Data" sheetId="4" r:id="rId7"/>
    <sheet name="DG" sheetId="9" r:id="rId8"/>
    <sheet name="Info" sheetId="7" r:id="rId9"/>
  </sheets>
  <definedNames>
    <definedName name="_xlnm.Print_Area" localSheetId="6">'Export Data'!$A$1:$L$41</definedName>
    <definedName name="_xlnm.Print_Area" localSheetId="0">'INPUT Data'!$A$5:$R$118</definedName>
    <definedName name="_xlnm.Print_Area" localSheetId="2">Performance!$A$1:$P$43</definedName>
    <definedName name="_xlnm.Print_Area" localSheetId="1">Table!$B$5:$L$72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9" l="1"/>
  <c r="O6" i="9"/>
  <c r="M6" i="9"/>
  <c r="L6" i="9"/>
  <c r="K6" i="9"/>
  <c r="L63" i="2"/>
  <c r="L64" i="2"/>
  <c r="L60" i="2"/>
  <c r="L65" i="2"/>
  <c r="L62" i="2"/>
  <c r="L61" i="2"/>
  <c r="K63" i="2"/>
  <c r="K64" i="2"/>
  <c r="K60" i="2"/>
  <c r="K65" i="2"/>
  <c r="K62" i="2"/>
  <c r="K61" i="2"/>
  <c r="I6" i="9"/>
  <c r="J63" i="2"/>
  <c r="J64" i="2"/>
  <c r="J60" i="2"/>
  <c r="J65" i="2"/>
  <c r="J62" i="2"/>
  <c r="J61" i="2"/>
  <c r="H6" i="9"/>
  <c r="I63" i="2"/>
  <c r="I64" i="2"/>
  <c r="I60" i="2"/>
  <c r="I65" i="2"/>
  <c r="I62" i="2"/>
  <c r="I61" i="2"/>
  <c r="H63" i="2"/>
  <c r="H64" i="2"/>
  <c r="H60" i="2"/>
  <c r="H65" i="2"/>
  <c r="H62" i="2"/>
  <c r="H61" i="2"/>
  <c r="G63" i="2"/>
  <c r="G64" i="2"/>
  <c r="G60" i="2"/>
  <c r="G65" i="2"/>
  <c r="G62" i="2"/>
  <c r="G61" i="2"/>
  <c r="E6" i="9"/>
  <c r="D62" i="2"/>
  <c r="F62" i="2"/>
  <c r="F63" i="2"/>
  <c r="F64" i="2"/>
  <c r="F61" i="2"/>
  <c r="F60" i="2"/>
  <c r="E63" i="2"/>
  <c r="E64" i="2"/>
  <c r="E62" i="2"/>
  <c r="E61" i="2"/>
  <c r="E60" i="2"/>
  <c r="D63" i="2"/>
  <c r="D64" i="2"/>
  <c r="D60" i="2"/>
  <c r="D65" i="2"/>
  <c r="D61" i="2"/>
  <c r="B6" i="9"/>
  <c r="E49" i="2"/>
  <c r="F49" i="2"/>
  <c r="G49" i="2"/>
  <c r="H49" i="2"/>
  <c r="I49" i="2"/>
  <c r="D49" i="2"/>
  <c r="E48" i="2"/>
  <c r="F48" i="2"/>
  <c r="G48" i="2"/>
  <c r="H48" i="2"/>
  <c r="I48" i="2"/>
  <c r="J48" i="2"/>
  <c r="K48" i="2"/>
  <c r="L48" i="2"/>
  <c r="J49" i="2"/>
  <c r="K49" i="2"/>
  <c r="L49" i="2"/>
  <c r="D48" i="2"/>
  <c r="E36" i="2"/>
  <c r="F36" i="2"/>
  <c r="G36" i="2"/>
  <c r="H36" i="2"/>
  <c r="I36" i="2"/>
  <c r="D36" i="2"/>
  <c r="E35" i="2"/>
  <c r="F35" i="2"/>
  <c r="G35" i="2"/>
  <c r="H35" i="2"/>
  <c r="I35" i="2"/>
  <c r="J35" i="2"/>
  <c r="K35" i="2"/>
  <c r="L35" i="2"/>
  <c r="J36" i="2"/>
  <c r="K36" i="2"/>
  <c r="L36" i="2"/>
  <c r="D35" i="2"/>
  <c r="E23" i="2"/>
  <c r="F23" i="2"/>
  <c r="G23" i="2"/>
  <c r="H23" i="2"/>
  <c r="I23" i="2"/>
  <c r="D23" i="2"/>
  <c r="J22" i="2"/>
  <c r="K22" i="2"/>
  <c r="L22" i="2"/>
  <c r="E22" i="2"/>
  <c r="F22" i="2"/>
  <c r="G22" i="2"/>
  <c r="H22" i="2"/>
  <c r="I22" i="2"/>
  <c r="D22" i="2"/>
  <c r="I6" i="2"/>
  <c r="H6" i="2"/>
  <c r="H46" i="2"/>
  <c r="G6" i="2"/>
  <c r="F6" i="2"/>
  <c r="E6" i="2"/>
  <c r="D6" i="2"/>
  <c r="D47" i="2"/>
  <c r="B5" i="9"/>
  <c r="E47" i="2"/>
  <c r="C5" i="9"/>
  <c r="F47" i="2"/>
  <c r="D5" i="9"/>
  <c r="G47" i="2"/>
  <c r="E5" i="9"/>
  <c r="H47" i="2"/>
  <c r="F5" i="9"/>
  <c r="I47" i="2"/>
  <c r="D34" i="2"/>
  <c r="B4" i="9"/>
  <c r="E34" i="2"/>
  <c r="C4" i="9"/>
  <c r="F34" i="2"/>
  <c r="D4" i="9"/>
  <c r="G34" i="2"/>
  <c r="E4" i="9"/>
  <c r="H34" i="2"/>
  <c r="F4" i="9"/>
  <c r="I34" i="2"/>
  <c r="G4" i="9"/>
  <c r="D21" i="2"/>
  <c r="B3" i="9"/>
  <c r="E21" i="2"/>
  <c r="C3" i="9"/>
  <c r="F21" i="2"/>
  <c r="D3" i="9"/>
  <c r="G21" i="2"/>
  <c r="E3" i="9"/>
  <c r="H21" i="2"/>
  <c r="F3" i="9"/>
  <c r="I21" i="2"/>
  <c r="G3" i="9"/>
  <c r="D9" i="2"/>
  <c r="G9" i="2"/>
  <c r="H9" i="2"/>
  <c r="E9" i="2"/>
  <c r="F9" i="2"/>
  <c r="I9" i="2"/>
  <c r="D7" i="2"/>
  <c r="B2" i="9"/>
  <c r="K8" i="2"/>
  <c r="L8" i="2"/>
  <c r="J8" i="2"/>
  <c r="E8" i="2"/>
  <c r="F8" i="2"/>
  <c r="G8" i="2"/>
  <c r="H8" i="2"/>
  <c r="I8" i="2"/>
  <c r="D8" i="2"/>
  <c r="K2" i="9"/>
  <c r="L2" i="9"/>
  <c r="M2" i="9"/>
  <c r="N2" i="9"/>
  <c r="O2" i="9"/>
  <c r="P2" i="9"/>
  <c r="K3" i="9"/>
  <c r="L3" i="9"/>
  <c r="N3" i="9"/>
  <c r="O3" i="9"/>
  <c r="P3" i="9"/>
  <c r="K4" i="9"/>
  <c r="L4" i="9"/>
  <c r="M4" i="9"/>
  <c r="O4" i="9"/>
  <c r="P4" i="9"/>
  <c r="K5" i="9"/>
  <c r="L5" i="9"/>
  <c r="M5" i="9"/>
  <c r="N5" i="9"/>
  <c r="O5" i="9"/>
  <c r="P5" i="9"/>
  <c r="N6" i="9"/>
  <c r="K1" i="9"/>
  <c r="L1" i="9"/>
  <c r="M1" i="9"/>
  <c r="N1" i="9"/>
  <c r="O1" i="9"/>
  <c r="P1" i="9"/>
  <c r="E7" i="2"/>
  <c r="F7" i="2"/>
  <c r="D2" i="9"/>
  <c r="G7" i="2"/>
  <c r="H7" i="2"/>
  <c r="I7" i="2"/>
  <c r="J7" i="2"/>
  <c r="K7" i="2"/>
  <c r="L7" i="2"/>
  <c r="J2" i="9"/>
  <c r="E3" i="12"/>
  <c r="F3" i="12"/>
  <c r="G3" i="12"/>
  <c r="H3" i="12"/>
  <c r="I3" i="12"/>
  <c r="J3" i="12"/>
  <c r="K3" i="12"/>
  <c r="L3" i="12"/>
  <c r="M3" i="12"/>
  <c r="E4" i="12"/>
  <c r="F4" i="12"/>
  <c r="G4" i="12"/>
  <c r="H4" i="12"/>
  <c r="I4" i="12"/>
  <c r="J4" i="12"/>
  <c r="K4" i="12"/>
  <c r="L4" i="12"/>
  <c r="M4" i="12"/>
  <c r="E5" i="12"/>
  <c r="F5" i="12"/>
  <c r="G5" i="12"/>
  <c r="H5" i="12"/>
  <c r="I5" i="12"/>
  <c r="J5" i="12"/>
  <c r="K5" i="12"/>
  <c r="L5" i="12"/>
  <c r="M5" i="12"/>
  <c r="E6" i="12"/>
  <c r="F6" i="12"/>
  <c r="G6" i="12"/>
  <c r="H6" i="12"/>
  <c r="I6" i="12"/>
  <c r="J6" i="12"/>
  <c r="K6" i="12"/>
  <c r="L6" i="12"/>
  <c r="M6" i="12"/>
  <c r="E7" i="12"/>
  <c r="F7" i="12"/>
  <c r="G7" i="12"/>
  <c r="H7" i="12"/>
  <c r="I7" i="12"/>
  <c r="J7" i="12"/>
  <c r="K7" i="12"/>
  <c r="L7" i="12"/>
  <c r="M7" i="12"/>
  <c r="E8" i="12"/>
  <c r="F8" i="12"/>
  <c r="G8" i="12"/>
  <c r="H8" i="12"/>
  <c r="I8" i="12"/>
  <c r="J8" i="12"/>
  <c r="K8" i="12"/>
  <c r="L8" i="12"/>
  <c r="M8" i="12"/>
  <c r="E9" i="12"/>
  <c r="F9" i="12"/>
  <c r="G9" i="12"/>
  <c r="H9" i="12"/>
  <c r="I9" i="12"/>
  <c r="J9" i="12"/>
  <c r="K9" i="12"/>
  <c r="L9" i="12"/>
  <c r="M9" i="12"/>
  <c r="E10" i="12"/>
  <c r="F10" i="12"/>
  <c r="G10" i="12"/>
  <c r="H10" i="12"/>
  <c r="I10" i="12"/>
  <c r="J10" i="12"/>
  <c r="K10" i="12"/>
  <c r="L10" i="12"/>
  <c r="M10" i="12"/>
  <c r="O10" i="12"/>
  <c r="P10" i="12"/>
  <c r="E11" i="12"/>
  <c r="F11" i="12"/>
  <c r="G11" i="12"/>
  <c r="H11" i="12"/>
  <c r="I11" i="12"/>
  <c r="J11" i="12"/>
  <c r="K11" i="12"/>
  <c r="L11" i="12"/>
  <c r="M11" i="12"/>
  <c r="E12" i="12"/>
  <c r="F12" i="12"/>
  <c r="G12" i="12"/>
  <c r="H12" i="12"/>
  <c r="I12" i="12"/>
  <c r="J12" i="12"/>
  <c r="K12" i="12"/>
  <c r="L12" i="12"/>
  <c r="M12" i="12"/>
  <c r="O12" i="12"/>
  <c r="P12" i="12"/>
  <c r="E13" i="12"/>
  <c r="F13" i="12"/>
  <c r="G13" i="12"/>
  <c r="H13" i="12"/>
  <c r="I13" i="12"/>
  <c r="J13" i="12"/>
  <c r="K13" i="12"/>
  <c r="L13" i="12"/>
  <c r="M13" i="12"/>
  <c r="E14" i="12"/>
  <c r="F14" i="12"/>
  <c r="G14" i="12"/>
  <c r="H14" i="12"/>
  <c r="I14" i="12"/>
  <c r="J14" i="12"/>
  <c r="K14" i="12"/>
  <c r="L14" i="12"/>
  <c r="M14" i="12"/>
  <c r="E15" i="12"/>
  <c r="F15" i="12"/>
  <c r="G15" i="12"/>
  <c r="H15" i="12"/>
  <c r="I15" i="12"/>
  <c r="J15" i="12"/>
  <c r="K15" i="12"/>
  <c r="L15" i="12"/>
  <c r="M15" i="12"/>
  <c r="E16" i="12"/>
  <c r="F16" i="12"/>
  <c r="G16" i="12"/>
  <c r="H16" i="12"/>
  <c r="I16" i="12"/>
  <c r="J16" i="12"/>
  <c r="K16" i="12"/>
  <c r="L16" i="12"/>
  <c r="M16" i="12"/>
  <c r="E17" i="12"/>
  <c r="F17" i="12"/>
  <c r="G17" i="12"/>
  <c r="H17" i="12"/>
  <c r="I17" i="12"/>
  <c r="J17" i="12"/>
  <c r="K17" i="12"/>
  <c r="L17" i="12"/>
  <c r="M17" i="12"/>
  <c r="E18" i="12"/>
  <c r="F18" i="12"/>
  <c r="G18" i="12"/>
  <c r="H18" i="12"/>
  <c r="I18" i="12"/>
  <c r="J18" i="12"/>
  <c r="K18" i="12"/>
  <c r="L18" i="12"/>
  <c r="M18" i="12"/>
  <c r="E19" i="12"/>
  <c r="F19" i="12"/>
  <c r="G19" i="12"/>
  <c r="H19" i="12"/>
  <c r="I19" i="12"/>
  <c r="J19" i="12"/>
  <c r="K19" i="12"/>
  <c r="L19" i="12"/>
  <c r="M19" i="12"/>
  <c r="E20" i="12"/>
  <c r="F20" i="12"/>
  <c r="G20" i="12"/>
  <c r="H20" i="12"/>
  <c r="I20" i="12"/>
  <c r="J20" i="12"/>
  <c r="K20" i="12"/>
  <c r="L20" i="12"/>
  <c r="M20" i="12"/>
  <c r="O20" i="12"/>
  <c r="P20" i="12"/>
  <c r="E21" i="12"/>
  <c r="O21" i="12"/>
  <c r="P21" i="12"/>
  <c r="F21" i="12"/>
  <c r="G21" i="12"/>
  <c r="H21" i="12"/>
  <c r="I21" i="12"/>
  <c r="J21" i="12"/>
  <c r="K21" i="12"/>
  <c r="L21" i="12"/>
  <c r="M21" i="12"/>
  <c r="N21" i="12"/>
  <c r="E2" i="12"/>
  <c r="F2" i="12"/>
  <c r="G2" i="12"/>
  <c r="H2" i="12"/>
  <c r="I2" i="12"/>
  <c r="J2" i="12"/>
  <c r="K2" i="12"/>
  <c r="L2" i="12"/>
  <c r="M2" i="12"/>
  <c r="A1" i="4"/>
  <c r="B1" i="4"/>
  <c r="C1" i="4"/>
  <c r="D1" i="4"/>
  <c r="E1" i="4"/>
  <c r="F1" i="4"/>
  <c r="G1" i="4"/>
  <c r="H1" i="4"/>
  <c r="I1" i="4"/>
  <c r="J1" i="4"/>
  <c r="K1" i="4"/>
  <c r="L1" i="4"/>
  <c r="L47" i="2"/>
  <c r="L50" i="2"/>
  <c r="L51" i="2"/>
  <c r="K47" i="2"/>
  <c r="I5" i="9"/>
  <c r="K50" i="2"/>
  <c r="K51" i="2"/>
  <c r="K52" i="2"/>
  <c r="J47" i="2"/>
  <c r="J50" i="2"/>
  <c r="J51" i="2"/>
  <c r="I50" i="2"/>
  <c r="I51" i="2"/>
  <c r="I52" i="2"/>
  <c r="H50" i="2"/>
  <c r="H51" i="2"/>
  <c r="H52" i="2"/>
  <c r="G50" i="2"/>
  <c r="G51" i="2"/>
  <c r="G52" i="2"/>
  <c r="F50" i="2"/>
  <c r="F51" i="2"/>
  <c r="F52" i="2"/>
  <c r="E50" i="2"/>
  <c r="E51" i="2"/>
  <c r="E52" i="2"/>
  <c r="D50" i="2"/>
  <c r="D51" i="2"/>
  <c r="D52" i="2"/>
  <c r="J34" i="2"/>
  <c r="J21" i="2"/>
  <c r="H3" i="9"/>
  <c r="O102" i="1"/>
  <c r="O80" i="1"/>
  <c r="O56" i="1"/>
  <c r="O33" i="1"/>
  <c r="O99" i="1"/>
  <c r="O100" i="1"/>
  <c r="O76" i="1"/>
  <c r="O77" i="1"/>
  <c r="O53" i="1"/>
  <c r="O54" i="1"/>
  <c r="O30" i="1"/>
  <c r="O31" i="1"/>
  <c r="L34" i="2"/>
  <c r="L37" i="2"/>
  <c r="L38" i="2"/>
  <c r="L39" i="2"/>
  <c r="K34" i="2"/>
  <c r="I4" i="9"/>
  <c r="K37" i="2"/>
  <c r="K38" i="2"/>
  <c r="J37" i="2"/>
  <c r="J38" i="2"/>
  <c r="I37" i="2"/>
  <c r="I38" i="2"/>
  <c r="I39" i="2"/>
  <c r="H37" i="2"/>
  <c r="H38" i="2"/>
  <c r="H39" i="2"/>
  <c r="G37" i="2"/>
  <c r="G38" i="2"/>
  <c r="G39" i="2"/>
  <c r="F37" i="2"/>
  <c r="F38" i="2"/>
  <c r="F39" i="2"/>
  <c r="E37" i="2"/>
  <c r="E38" i="2"/>
  <c r="E39" i="2"/>
  <c r="D37" i="2"/>
  <c r="D38" i="2"/>
  <c r="D39" i="2"/>
  <c r="L21" i="2"/>
  <c r="L24" i="2"/>
  <c r="L25" i="2"/>
  <c r="L26" i="2"/>
  <c r="K21" i="2"/>
  <c r="I3" i="9"/>
  <c r="K24" i="2"/>
  <c r="K25" i="2"/>
  <c r="K26" i="2"/>
  <c r="J24" i="2"/>
  <c r="J25" i="2"/>
  <c r="J26" i="2"/>
  <c r="I24" i="2"/>
  <c r="I25" i="2"/>
  <c r="I26" i="2"/>
  <c r="H24" i="2"/>
  <c r="H25" i="2"/>
  <c r="H26" i="2"/>
  <c r="G24" i="2"/>
  <c r="G25" i="2"/>
  <c r="G26" i="2"/>
  <c r="F24" i="2"/>
  <c r="F25" i="2"/>
  <c r="F26" i="2"/>
  <c r="E24" i="2"/>
  <c r="E25" i="2"/>
  <c r="E26" i="2"/>
  <c r="D24" i="2"/>
  <c r="D25" i="2"/>
  <c r="D26" i="2"/>
  <c r="L10" i="2"/>
  <c r="L11" i="2"/>
  <c r="L12" i="2"/>
  <c r="K10" i="2"/>
  <c r="K11" i="2"/>
  <c r="K12" i="2"/>
  <c r="J10" i="2"/>
  <c r="J11" i="2"/>
  <c r="J12" i="2"/>
  <c r="I10" i="2"/>
  <c r="I11" i="2"/>
  <c r="I12" i="2"/>
  <c r="H10" i="2"/>
  <c r="H11" i="2"/>
  <c r="H12" i="2"/>
  <c r="G10" i="2"/>
  <c r="G11" i="2"/>
  <c r="G12" i="2"/>
  <c r="F10" i="2"/>
  <c r="F11" i="2"/>
  <c r="F12" i="2"/>
  <c r="E10" i="2"/>
  <c r="E11" i="2"/>
  <c r="E12" i="2"/>
  <c r="D10" i="2"/>
  <c r="D11" i="2"/>
  <c r="D12" i="2"/>
  <c r="C60" i="2"/>
  <c r="C63" i="2"/>
  <c r="C64" i="2"/>
  <c r="C65" i="2"/>
  <c r="C66" i="2"/>
  <c r="C67" i="2"/>
  <c r="C47" i="2"/>
  <c r="C50" i="2"/>
  <c r="C51" i="2"/>
  <c r="C52" i="2"/>
  <c r="C53" i="2"/>
  <c r="C54" i="2"/>
  <c r="C34" i="2"/>
  <c r="C37" i="2"/>
  <c r="C38" i="2"/>
  <c r="C39" i="2"/>
  <c r="C40" i="2"/>
  <c r="C41" i="2"/>
  <c r="C21" i="2"/>
  <c r="C24" i="2"/>
  <c r="C25" i="2"/>
  <c r="C26" i="2"/>
  <c r="C27" i="2"/>
  <c r="C28" i="2"/>
  <c r="C1" i="9"/>
  <c r="D1" i="9"/>
  <c r="E1" i="9"/>
  <c r="F1" i="9"/>
  <c r="G1" i="9"/>
  <c r="H1" i="9"/>
  <c r="I1" i="9"/>
  <c r="J1" i="9"/>
  <c r="B1" i="9"/>
  <c r="Q7" i="1"/>
  <c r="Q8" i="1"/>
  <c r="P9" i="1"/>
  <c r="B29" i="1"/>
  <c r="C29" i="1"/>
  <c r="D29" i="1"/>
  <c r="E29" i="1"/>
  <c r="F29" i="1"/>
  <c r="G29" i="1"/>
  <c r="H29" i="1"/>
  <c r="I29" i="1"/>
  <c r="J29" i="1"/>
  <c r="K29" i="1"/>
  <c r="L29" i="1"/>
  <c r="M29" i="1"/>
  <c r="Q30" i="1"/>
  <c r="Q31" i="1"/>
  <c r="P32" i="1"/>
  <c r="B52" i="1"/>
  <c r="C52" i="1"/>
  <c r="D52" i="1"/>
  <c r="E52" i="1"/>
  <c r="F52" i="1"/>
  <c r="G52" i="1"/>
  <c r="H52" i="1"/>
  <c r="I52" i="1"/>
  <c r="J52" i="1"/>
  <c r="K52" i="1"/>
  <c r="L52" i="1"/>
  <c r="M52" i="1"/>
  <c r="Q53" i="1"/>
  <c r="Q54" i="1"/>
  <c r="P55" i="1"/>
  <c r="B75" i="1"/>
  <c r="C75" i="1"/>
  <c r="D75" i="1"/>
  <c r="E75" i="1"/>
  <c r="F75" i="1"/>
  <c r="G75" i="1"/>
  <c r="H75" i="1"/>
  <c r="I75" i="1"/>
  <c r="J75" i="1"/>
  <c r="K75" i="1"/>
  <c r="L75" i="1"/>
  <c r="M75" i="1"/>
  <c r="Q76" i="1"/>
  <c r="Q77" i="1"/>
  <c r="P79" i="1"/>
  <c r="B98" i="1"/>
  <c r="C98" i="1"/>
  <c r="D98" i="1"/>
  <c r="E98" i="1"/>
  <c r="F98" i="1"/>
  <c r="G98" i="1"/>
  <c r="H98" i="1"/>
  <c r="I98" i="1"/>
  <c r="J98" i="1"/>
  <c r="K98" i="1"/>
  <c r="L98" i="1"/>
  <c r="M98" i="1"/>
  <c r="Q99" i="1"/>
  <c r="Q100" i="1"/>
  <c r="P101" i="1"/>
  <c r="B6" i="2"/>
  <c r="B59" i="2"/>
  <c r="J6" i="2"/>
  <c r="J33" i="2"/>
  <c r="K6" i="2"/>
  <c r="K59" i="2"/>
  <c r="L6" i="2"/>
  <c r="L46" i="2"/>
  <c r="A7" i="2"/>
  <c r="B7" i="2"/>
  <c r="A2" i="9"/>
  <c r="A21" i="2"/>
  <c r="B21" i="2"/>
  <c r="A3" i="9"/>
  <c r="C29" i="2"/>
  <c r="H33" i="2"/>
  <c r="A34" i="2"/>
  <c r="B34" i="2"/>
  <c r="A4" i="9"/>
  <c r="C42" i="2"/>
  <c r="B46" i="2"/>
  <c r="A47" i="2"/>
  <c r="B47" i="2"/>
  <c r="A5" i="9"/>
  <c r="C55" i="2"/>
  <c r="A60" i="2"/>
  <c r="B60" i="2"/>
  <c r="A6" i="9"/>
  <c r="C68" i="2"/>
  <c r="A2" i="4"/>
  <c r="B2" i="4"/>
  <c r="C2" i="4"/>
  <c r="D2" i="4"/>
  <c r="E2" i="4"/>
  <c r="F2" i="4"/>
  <c r="G2" i="4"/>
  <c r="H2" i="4"/>
  <c r="I2" i="4"/>
  <c r="J2" i="4"/>
  <c r="K2" i="4"/>
  <c r="L2" i="4"/>
  <c r="A3" i="4"/>
  <c r="B3" i="4"/>
  <c r="C3" i="4"/>
  <c r="D3" i="4"/>
  <c r="E3" i="4"/>
  <c r="F3" i="4"/>
  <c r="G3" i="4"/>
  <c r="H3" i="4"/>
  <c r="I3" i="4"/>
  <c r="J3" i="4"/>
  <c r="K3" i="4"/>
  <c r="L3" i="4"/>
  <c r="A4" i="4"/>
  <c r="B4" i="4"/>
  <c r="C4" i="4"/>
  <c r="D4" i="4"/>
  <c r="E4" i="4"/>
  <c r="F4" i="4"/>
  <c r="G4" i="4"/>
  <c r="H4" i="4"/>
  <c r="I4" i="4"/>
  <c r="J4" i="4"/>
  <c r="K4" i="4"/>
  <c r="L4" i="4"/>
  <c r="A5" i="4"/>
  <c r="B5" i="4"/>
  <c r="C5" i="4"/>
  <c r="D5" i="4"/>
  <c r="E5" i="4"/>
  <c r="F5" i="4"/>
  <c r="G5" i="4"/>
  <c r="H5" i="4"/>
  <c r="I5" i="4"/>
  <c r="J5" i="4"/>
  <c r="K5" i="4"/>
  <c r="L5" i="4"/>
  <c r="A6" i="4"/>
  <c r="B6" i="4"/>
  <c r="C6" i="4"/>
  <c r="D6" i="4"/>
  <c r="E6" i="4"/>
  <c r="F6" i="4"/>
  <c r="G6" i="4"/>
  <c r="H6" i="4"/>
  <c r="I6" i="4"/>
  <c r="J6" i="4"/>
  <c r="K6" i="4"/>
  <c r="L6" i="4"/>
  <c r="A7" i="4"/>
  <c r="B7" i="4"/>
  <c r="C7" i="4"/>
  <c r="D7" i="4"/>
  <c r="E7" i="4"/>
  <c r="F7" i="4"/>
  <c r="G7" i="4"/>
  <c r="H7" i="4"/>
  <c r="I7" i="4"/>
  <c r="J7" i="4"/>
  <c r="K7" i="4"/>
  <c r="L7" i="4"/>
  <c r="A8" i="4"/>
  <c r="B8" i="4"/>
  <c r="C8" i="4"/>
  <c r="D8" i="4"/>
  <c r="E8" i="4"/>
  <c r="F8" i="4"/>
  <c r="G8" i="4"/>
  <c r="H8" i="4"/>
  <c r="I8" i="4"/>
  <c r="J8" i="4"/>
  <c r="K8" i="4"/>
  <c r="L8" i="4"/>
  <c r="A9" i="4"/>
  <c r="B9" i="4"/>
  <c r="C9" i="4"/>
  <c r="D9" i="4"/>
  <c r="E9" i="4"/>
  <c r="F9" i="4"/>
  <c r="G9" i="4"/>
  <c r="H9" i="4"/>
  <c r="I9" i="4"/>
  <c r="J9" i="4"/>
  <c r="K9" i="4"/>
  <c r="L9" i="4"/>
  <c r="A10" i="4"/>
  <c r="B10" i="4"/>
  <c r="C10" i="4"/>
  <c r="D10" i="4"/>
  <c r="E10" i="4"/>
  <c r="F10" i="4"/>
  <c r="G10" i="4"/>
  <c r="H10" i="4"/>
  <c r="I10" i="4"/>
  <c r="J10" i="4"/>
  <c r="K10" i="4"/>
  <c r="L10" i="4"/>
  <c r="A11" i="4"/>
  <c r="B11" i="4"/>
  <c r="C11" i="4"/>
  <c r="D11" i="4"/>
  <c r="E11" i="4"/>
  <c r="F11" i="4"/>
  <c r="G11" i="4"/>
  <c r="H11" i="4"/>
  <c r="I11" i="4"/>
  <c r="J11" i="4"/>
  <c r="K11" i="4"/>
  <c r="L11" i="4"/>
  <c r="A12" i="4"/>
  <c r="B12" i="4"/>
  <c r="C12" i="4"/>
  <c r="D12" i="4"/>
  <c r="E12" i="4"/>
  <c r="F12" i="4"/>
  <c r="G12" i="4"/>
  <c r="H12" i="4"/>
  <c r="I12" i="4"/>
  <c r="J12" i="4"/>
  <c r="K12" i="4"/>
  <c r="L12" i="4"/>
  <c r="A13" i="4"/>
  <c r="B13" i="4"/>
  <c r="C13" i="4"/>
  <c r="D13" i="4"/>
  <c r="E13" i="4"/>
  <c r="F13" i="4"/>
  <c r="G13" i="4"/>
  <c r="H13" i="4"/>
  <c r="I13" i="4"/>
  <c r="J13" i="4"/>
  <c r="K13" i="4"/>
  <c r="L13" i="4"/>
  <c r="A14" i="4"/>
  <c r="B14" i="4"/>
  <c r="C14" i="4"/>
  <c r="D14" i="4"/>
  <c r="E14" i="4"/>
  <c r="F14" i="4"/>
  <c r="G14" i="4"/>
  <c r="H14" i="4"/>
  <c r="I14" i="4"/>
  <c r="J14" i="4"/>
  <c r="K14" i="4"/>
  <c r="L14" i="4"/>
  <c r="A15" i="4"/>
  <c r="B15" i="4"/>
  <c r="C15" i="4"/>
  <c r="D15" i="4"/>
  <c r="E15" i="4"/>
  <c r="F15" i="4"/>
  <c r="G15" i="4"/>
  <c r="H15" i="4"/>
  <c r="I15" i="4"/>
  <c r="J15" i="4"/>
  <c r="K15" i="4"/>
  <c r="L15" i="4"/>
  <c r="A16" i="4"/>
  <c r="B16" i="4"/>
  <c r="C16" i="4"/>
  <c r="D16" i="4"/>
  <c r="E16" i="4"/>
  <c r="F16" i="4"/>
  <c r="G16" i="4"/>
  <c r="H16" i="4"/>
  <c r="I16" i="4"/>
  <c r="J16" i="4"/>
  <c r="K16" i="4"/>
  <c r="L16" i="4"/>
  <c r="A17" i="4"/>
  <c r="B17" i="4"/>
  <c r="C17" i="4"/>
  <c r="D17" i="4"/>
  <c r="E17" i="4"/>
  <c r="F17" i="4"/>
  <c r="G17" i="4"/>
  <c r="H17" i="4"/>
  <c r="I17" i="4"/>
  <c r="J17" i="4"/>
  <c r="K17" i="4"/>
  <c r="L17" i="4"/>
  <c r="A18" i="4"/>
  <c r="B18" i="4"/>
  <c r="C18" i="4"/>
  <c r="D18" i="4"/>
  <c r="E18" i="4"/>
  <c r="F18" i="4"/>
  <c r="G18" i="4"/>
  <c r="H18" i="4"/>
  <c r="I18" i="4"/>
  <c r="J18" i="4"/>
  <c r="K18" i="4"/>
  <c r="L18" i="4"/>
  <c r="A19" i="4"/>
  <c r="B19" i="4"/>
  <c r="C19" i="4"/>
  <c r="D19" i="4"/>
  <c r="E19" i="4"/>
  <c r="F19" i="4"/>
  <c r="G19" i="4"/>
  <c r="H19" i="4"/>
  <c r="I19" i="4"/>
  <c r="J19" i="4"/>
  <c r="K19" i="4"/>
  <c r="L19" i="4"/>
  <c r="A20" i="4"/>
  <c r="B20" i="4"/>
  <c r="C20" i="4"/>
  <c r="D20" i="4"/>
  <c r="E20" i="4"/>
  <c r="F20" i="4"/>
  <c r="G20" i="4"/>
  <c r="H20" i="4"/>
  <c r="I20" i="4"/>
  <c r="J20" i="4"/>
  <c r="K20" i="4"/>
  <c r="L20" i="4"/>
  <c r="A21" i="4"/>
  <c r="B21" i="4"/>
  <c r="C21" i="4"/>
  <c r="D21" i="4"/>
  <c r="E21" i="4"/>
  <c r="F21" i="4"/>
  <c r="G21" i="4"/>
  <c r="H21" i="4"/>
  <c r="I21" i="4"/>
  <c r="J21" i="4"/>
  <c r="K21" i="4"/>
  <c r="L21" i="4"/>
  <c r="A22" i="4"/>
  <c r="B22" i="4"/>
  <c r="C22" i="4"/>
  <c r="D22" i="4"/>
  <c r="E22" i="4"/>
  <c r="F22" i="4"/>
  <c r="G22" i="4"/>
  <c r="H22" i="4"/>
  <c r="I22" i="4"/>
  <c r="J22" i="4"/>
  <c r="K22" i="4"/>
  <c r="L22" i="4"/>
  <c r="A23" i="4"/>
  <c r="B23" i="4"/>
  <c r="C23" i="4"/>
  <c r="D23" i="4"/>
  <c r="E23" i="4"/>
  <c r="F23" i="4"/>
  <c r="G23" i="4"/>
  <c r="H23" i="4"/>
  <c r="I23" i="4"/>
  <c r="J23" i="4"/>
  <c r="K23" i="4"/>
  <c r="L23" i="4"/>
  <c r="A24" i="4"/>
  <c r="B24" i="4"/>
  <c r="C24" i="4"/>
  <c r="D24" i="4"/>
  <c r="E24" i="4"/>
  <c r="F24" i="4"/>
  <c r="G24" i="4"/>
  <c r="H24" i="4"/>
  <c r="I24" i="4"/>
  <c r="J24" i="4"/>
  <c r="K24" i="4"/>
  <c r="L24" i="4"/>
  <c r="A25" i="4"/>
  <c r="B25" i="4"/>
  <c r="C25" i="4"/>
  <c r="D25" i="4"/>
  <c r="E25" i="4"/>
  <c r="F25" i="4"/>
  <c r="G25" i="4"/>
  <c r="H25" i="4"/>
  <c r="I25" i="4"/>
  <c r="J25" i="4"/>
  <c r="K25" i="4"/>
  <c r="L25" i="4"/>
  <c r="A26" i="4"/>
  <c r="B26" i="4"/>
  <c r="C26" i="4"/>
  <c r="D26" i="4"/>
  <c r="E26" i="4"/>
  <c r="F26" i="4"/>
  <c r="G26" i="4"/>
  <c r="H26" i="4"/>
  <c r="I26" i="4"/>
  <c r="J26" i="4"/>
  <c r="K26" i="4"/>
  <c r="L26" i="4"/>
  <c r="A27" i="4"/>
  <c r="B27" i="4"/>
  <c r="C27" i="4"/>
  <c r="D27" i="4"/>
  <c r="E27" i="4"/>
  <c r="F27" i="4"/>
  <c r="G27" i="4"/>
  <c r="H27" i="4"/>
  <c r="I27" i="4"/>
  <c r="J27" i="4"/>
  <c r="K27" i="4"/>
  <c r="L27" i="4"/>
  <c r="A28" i="4"/>
  <c r="B28" i="4"/>
  <c r="C28" i="4"/>
  <c r="D28" i="4"/>
  <c r="E28" i="4"/>
  <c r="F28" i="4"/>
  <c r="G28" i="4"/>
  <c r="H28" i="4"/>
  <c r="I28" i="4"/>
  <c r="J28" i="4"/>
  <c r="K28" i="4"/>
  <c r="L28" i="4"/>
  <c r="A29" i="4"/>
  <c r="B29" i="4"/>
  <c r="C29" i="4"/>
  <c r="D29" i="4"/>
  <c r="E29" i="4"/>
  <c r="F29" i="4"/>
  <c r="G29" i="4"/>
  <c r="H29" i="4"/>
  <c r="I29" i="4"/>
  <c r="J29" i="4"/>
  <c r="K29" i="4"/>
  <c r="L29" i="4"/>
  <c r="A30" i="4"/>
  <c r="B30" i="4"/>
  <c r="C30" i="4"/>
  <c r="D30" i="4"/>
  <c r="E30" i="4"/>
  <c r="F30" i="4"/>
  <c r="G30" i="4"/>
  <c r="H30" i="4"/>
  <c r="I30" i="4"/>
  <c r="J30" i="4"/>
  <c r="K30" i="4"/>
  <c r="L30" i="4"/>
  <c r="A31" i="4"/>
  <c r="B31" i="4"/>
  <c r="C31" i="4"/>
  <c r="D31" i="4"/>
  <c r="E31" i="4"/>
  <c r="F31" i="4"/>
  <c r="G31" i="4"/>
  <c r="H31" i="4"/>
  <c r="I31" i="4"/>
  <c r="J31" i="4"/>
  <c r="K31" i="4"/>
  <c r="L31" i="4"/>
  <c r="A32" i="4"/>
  <c r="B32" i="4"/>
  <c r="C32" i="4"/>
  <c r="D32" i="4"/>
  <c r="E32" i="4"/>
  <c r="F32" i="4"/>
  <c r="G32" i="4"/>
  <c r="H32" i="4"/>
  <c r="I32" i="4"/>
  <c r="J32" i="4"/>
  <c r="K32" i="4"/>
  <c r="L32" i="4"/>
  <c r="A33" i="4"/>
  <c r="B33" i="4"/>
  <c r="C33" i="4"/>
  <c r="D33" i="4"/>
  <c r="E33" i="4"/>
  <c r="F33" i="4"/>
  <c r="G33" i="4"/>
  <c r="H33" i="4"/>
  <c r="I33" i="4"/>
  <c r="J33" i="4"/>
  <c r="K33" i="4"/>
  <c r="L33" i="4"/>
  <c r="A34" i="4"/>
  <c r="B34" i="4"/>
  <c r="C34" i="4"/>
  <c r="D34" i="4"/>
  <c r="E34" i="4"/>
  <c r="F34" i="4"/>
  <c r="G34" i="4"/>
  <c r="H34" i="4"/>
  <c r="I34" i="4"/>
  <c r="J34" i="4"/>
  <c r="K34" i="4"/>
  <c r="L34" i="4"/>
  <c r="A35" i="4"/>
  <c r="B35" i="4"/>
  <c r="C35" i="4"/>
  <c r="D35" i="4"/>
  <c r="E35" i="4"/>
  <c r="F35" i="4"/>
  <c r="G35" i="4"/>
  <c r="H35" i="4"/>
  <c r="I35" i="4"/>
  <c r="J35" i="4"/>
  <c r="K35" i="4"/>
  <c r="L35" i="4"/>
  <c r="A36" i="4"/>
  <c r="B36" i="4"/>
  <c r="C36" i="4"/>
  <c r="D36" i="4"/>
  <c r="E36" i="4"/>
  <c r="F36" i="4"/>
  <c r="G36" i="4"/>
  <c r="H36" i="4"/>
  <c r="I36" i="4"/>
  <c r="J36" i="4"/>
  <c r="K36" i="4"/>
  <c r="L36" i="4"/>
  <c r="A37" i="4"/>
  <c r="B37" i="4"/>
  <c r="C37" i="4"/>
  <c r="D37" i="4"/>
  <c r="E37" i="4"/>
  <c r="F37" i="4"/>
  <c r="G37" i="4"/>
  <c r="H37" i="4"/>
  <c r="I37" i="4"/>
  <c r="J37" i="4"/>
  <c r="K37" i="4"/>
  <c r="L37" i="4"/>
  <c r="A38" i="4"/>
  <c r="B38" i="4"/>
  <c r="C38" i="4"/>
  <c r="D38" i="4"/>
  <c r="E38" i="4"/>
  <c r="F38" i="4"/>
  <c r="G38" i="4"/>
  <c r="H38" i="4"/>
  <c r="I38" i="4"/>
  <c r="J38" i="4"/>
  <c r="K38" i="4"/>
  <c r="L38" i="4"/>
  <c r="A39" i="4"/>
  <c r="B39" i="4"/>
  <c r="C39" i="4"/>
  <c r="D39" i="4"/>
  <c r="E39" i="4"/>
  <c r="F39" i="4"/>
  <c r="G39" i="4"/>
  <c r="H39" i="4"/>
  <c r="I39" i="4"/>
  <c r="J39" i="4"/>
  <c r="K39" i="4"/>
  <c r="L39" i="4"/>
  <c r="A40" i="4"/>
  <c r="B40" i="4"/>
  <c r="C40" i="4"/>
  <c r="D40" i="4"/>
  <c r="E40" i="4"/>
  <c r="F40" i="4"/>
  <c r="G40" i="4"/>
  <c r="H40" i="4"/>
  <c r="I40" i="4"/>
  <c r="J40" i="4"/>
  <c r="K40" i="4"/>
  <c r="L40" i="4"/>
  <c r="A41" i="4"/>
  <c r="B41" i="4"/>
  <c r="C41" i="4"/>
  <c r="D41" i="4"/>
  <c r="E41" i="4"/>
  <c r="F41" i="4"/>
  <c r="G41" i="4"/>
  <c r="H41" i="4"/>
  <c r="I41" i="4"/>
  <c r="J41" i="4"/>
  <c r="K41" i="4"/>
  <c r="L41" i="4"/>
  <c r="B1" i="12"/>
  <c r="C1" i="12"/>
  <c r="D1" i="12"/>
  <c r="E1" i="12"/>
  <c r="F1" i="12"/>
  <c r="G1" i="12"/>
  <c r="H1" i="12"/>
  <c r="I1" i="12"/>
  <c r="J1" i="12"/>
  <c r="K1" i="12"/>
  <c r="L1" i="12"/>
  <c r="M1" i="12"/>
  <c r="B2" i="12"/>
  <c r="C2" i="12"/>
  <c r="C3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C24" i="12"/>
  <c r="C25" i="12"/>
  <c r="J39" i="2"/>
  <c r="E65" i="2"/>
  <c r="K39" i="2"/>
  <c r="J52" i="2"/>
  <c r="L52" i="2"/>
  <c r="F65" i="2"/>
  <c r="N13" i="12"/>
  <c r="J20" i="2"/>
  <c r="H20" i="2"/>
  <c r="D20" i="2"/>
  <c r="N15" i="12"/>
  <c r="O16" i="12"/>
  <c r="P16" i="12"/>
  <c r="O18" i="12"/>
  <c r="P18" i="12"/>
  <c r="N17" i="12"/>
  <c r="O14" i="12"/>
  <c r="P14" i="12"/>
  <c r="N20" i="12"/>
  <c r="O19" i="12"/>
  <c r="P19" i="12"/>
  <c r="N12" i="12"/>
  <c r="O11" i="12"/>
  <c r="P11" i="12"/>
  <c r="F33" i="2"/>
  <c r="L20" i="2"/>
  <c r="N14" i="12"/>
  <c r="O13" i="12"/>
  <c r="P13" i="12"/>
  <c r="F59" i="2"/>
  <c r="F46" i="2"/>
  <c r="N16" i="12"/>
  <c r="O15" i="12"/>
  <c r="P15" i="12"/>
  <c r="L33" i="2"/>
  <c r="I20" i="2"/>
  <c r="N19" i="12"/>
  <c r="N18" i="12"/>
  <c r="O17" i="12"/>
  <c r="P17" i="12"/>
  <c r="N11" i="12"/>
  <c r="N10" i="12"/>
  <c r="D59" i="2"/>
  <c r="K46" i="2"/>
  <c r="J59" i="2"/>
  <c r="J46" i="2"/>
  <c r="K33" i="2"/>
  <c r="D33" i="2"/>
  <c r="H59" i="2"/>
  <c r="G46" i="2"/>
  <c r="K20" i="2"/>
  <c r="E20" i="2"/>
  <c r="I59" i="2"/>
  <c r="E59" i="2"/>
  <c r="G33" i="2"/>
  <c r="B33" i="2"/>
  <c r="L59" i="2"/>
  <c r="I46" i="2"/>
  <c r="E46" i="2"/>
  <c r="G20" i="2"/>
  <c r="B20" i="2"/>
  <c r="G59" i="2"/>
  <c r="D46" i="2"/>
  <c r="I33" i="2"/>
  <c r="E33" i="2"/>
  <c r="F20" i="2"/>
  <c r="M26" i="12"/>
  <c r="L27" i="12"/>
  <c r="N4" i="9"/>
  <c r="L40" i="2"/>
  <c r="F37" i="12"/>
  <c r="J36" i="12"/>
  <c r="R76" i="1"/>
  <c r="H43" i="12"/>
  <c r="I32" i="12"/>
  <c r="F38" i="12"/>
  <c r="J39" i="12"/>
  <c r="I14" i="2"/>
  <c r="I28" i="12"/>
  <c r="C6" i="9"/>
  <c r="E24" i="12"/>
  <c r="H30" i="12"/>
  <c r="I30" i="12"/>
  <c r="E36" i="12"/>
  <c r="E54" i="2"/>
  <c r="E53" i="2"/>
  <c r="F53" i="2"/>
  <c r="I41" i="2"/>
  <c r="I40" i="2"/>
  <c r="E40" i="2"/>
  <c r="R53" i="1"/>
  <c r="I40" i="12"/>
  <c r="M38" i="12"/>
  <c r="H32" i="12"/>
  <c r="R54" i="1"/>
  <c r="N8" i="12"/>
  <c r="H42" i="12"/>
  <c r="H38" i="12"/>
  <c r="H35" i="12"/>
  <c r="G33" i="12"/>
  <c r="R7" i="1"/>
  <c r="H41" i="12"/>
  <c r="H34" i="12"/>
  <c r="H27" i="12"/>
  <c r="H26" i="12"/>
  <c r="J28" i="12"/>
  <c r="E2" i="9"/>
  <c r="R99" i="1"/>
  <c r="R77" i="1"/>
  <c r="R31" i="1"/>
  <c r="O9" i="12"/>
  <c r="P9" i="12"/>
  <c r="H40" i="12"/>
  <c r="D6" i="9"/>
  <c r="M60" i="2"/>
  <c r="D70" i="2"/>
  <c r="P70" i="2"/>
  <c r="G6" i="9"/>
  <c r="M24" i="12"/>
  <c r="G43" i="12"/>
  <c r="J40" i="12"/>
  <c r="H39" i="12"/>
  <c r="H37" i="12"/>
  <c r="I36" i="12"/>
  <c r="H33" i="12"/>
  <c r="G31" i="12"/>
  <c r="I26" i="12"/>
  <c r="K37" i="12"/>
  <c r="G35" i="12"/>
  <c r="J6" i="9"/>
  <c r="F6" i="9"/>
  <c r="O8" i="12"/>
  <c r="P8" i="12"/>
  <c r="N9" i="12"/>
  <c r="O7" i="12"/>
  <c r="P7" i="12"/>
  <c r="H24" i="12"/>
  <c r="I42" i="12"/>
  <c r="G37" i="12"/>
  <c r="H36" i="12"/>
  <c r="J26" i="12"/>
  <c r="F29" i="12"/>
  <c r="I53" i="2"/>
  <c r="I54" i="2"/>
  <c r="G5" i="9"/>
  <c r="J53" i="2"/>
  <c r="E41" i="2"/>
  <c r="I27" i="2"/>
  <c r="H27" i="2"/>
  <c r="H28" i="2"/>
  <c r="H5" i="9"/>
  <c r="L41" i="2"/>
  <c r="J4" i="9"/>
  <c r="K40" i="2"/>
  <c r="J40" i="2"/>
  <c r="M3" i="9"/>
  <c r="O5" i="12"/>
  <c r="P5" i="12"/>
  <c r="M34" i="12"/>
  <c r="M32" i="12"/>
  <c r="M42" i="12"/>
  <c r="M40" i="12"/>
  <c r="M36" i="12"/>
  <c r="N6" i="12"/>
  <c r="L43" i="12"/>
  <c r="L34" i="12"/>
  <c r="O3" i="12"/>
  <c r="P3" i="12"/>
  <c r="L24" i="12"/>
  <c r="L37" i="12"/>
  <c r="L35" i="12"/>
  <c r="L30" i="12"/>
  <c r="I2" i="9"/>
  <c r="L38" i="12"/>
  <c r="L33" i="12"/>
  <c r="L29" i="12"/>
  <c r="L26" i="12"/>
  <c r="L25" i="12"/>
  <c r="N7" i="12"/>
  <c r="N5" i="12"/>
  <c r="N2" i="12"/>
  <c r="N4" i="12"/>
  <c r="N3" i="12"/>
  <c r="K29" i="12"/>
  <c r="E27" i="2"/>
  <c r="J24" i="12"/>
  <c r="F2" i="9"/>
  <c r="R100" i="1"/>
  <c r="R30" i="1"/>
  <c r="R8" i="1"/>
  <c r="O6" i="12"/>
  <c r="P6" i="12"/>
  <c r="O4" i="12"/>
  <c r="P4" i="12"/>
  <c r="F13" i="2"/>
  <c r="I24" i="12"/>
  <c r="J43" i="12"/>
  <c r="L42" i="12"/>
  <c r="L41" i="12"/>
  <c r="G39" i="12"/>
  <c r="I38" i="12"/>
  <c r="J37" i="12"/>
  <c r="J34" i="12"/>
  <c r="J33" i="12"/>
  <c r="L32" i="12"/>
  <c r="L31" i="12"/>
  <c r="J30" i="12"/>
  <c r="J29" i="12"/>
  <c r="E28" i="12"/>
  <c r="G27" i="12"/>
  <c r="H25" i="12"/>
  <c r="J27" i="12"/>
  <c r="G2" i="9"/>
  <c r="G41" i="12"/>
  <c r="J38" i="12"/>
  <c r="J35" i="12"/>
  <c r="O2" i="12"/>
  <c r="P2" i="12"/>
  <c r="E14" i="2"/>
  <c r="I13" i="2"/>
  <c r="J42" i="12"/>
  <c r="J41" i="12"/>
  <c r="L40" i="12"/>
  <c r="L39" i="12"/>
  <c r="L36" i="12"/>
  <c r="I34" i="12"/>
  <c r="J32" i="12"/>
  <c r="J31" i="12"/>
  <c r="L28" i="12"/>
  <c r="J25" i="12"/>
  <c r="H67" i="2"/>
  <c r="H66" i="2"/>
  <c r="D28" i="2"/>
  <c r="D27" i="2"/>
  <c r="H14" i="2"/>
  <c r="H13" i="2"/>
  <c r="G54" i="2"/>
  <c r="G53" i="2"/>
  <c r="E67" i="2"/>
  <c r="E66" i="2"/>
  <c r="I67" i="2"/>
  <c r="I66" i="2"/>
  <c r="D67" i="2"/>
  <c r="D66" i="2"/>
  <c r="K28" i="2"/>
  <c r="K27" i="2"/>
  <c r="F41" i="2"/>
  <c r="J5" i="9"/>
  <c r="L54" i="2"/>
  <c r="K25" i="12"/>
  <c r="K26" i="12"/>
  <c r="K28" i="12"/>
  <c r="K30" i="12"/>
  <c r="K32" i="12"/>
  <c r="K34" i="12"/>
  <c r="K36" i="12"/>
  <c r="K38" i="12"/>
  <c r="K40" i="12"/>
  <c r="K42" i="12"/>
  <c r="K24" i="12"/>
  <c r="K27" i="12"/>
  <c r="K35" i="12"/>
  <c r="K43" i="12"/>
  <c r="K33" i="12"/>
  <c r="K41" i="12"/>
  <c r="J14" i="2"/>
  <c r="H2" i="9"/>
  <c r="K31" i="12"/>
  <c r="K39" i="12"/>
  <c r="F28" i="2"/>
  <c r="F27" i="2"/>
  <c r="I28" i="2"/>
  <c r="J3" i="9"/>
  <c r="L28" i="2"/>
  <c r="K41" i="2"/>
  <c r="D41" i="2"/>
  <c r="D40" i="2"/>
  <c r="F14" i="2"/>
  <c r="K14" i="2"/>
  <c r="K13" i="2"/>
  <c r="G28" i="2"/>
  <c r="G27" i="2"/>
  <c r="G41" i="2"/>
  <c r="G40" i="2"/>
  <c r="H54" i="2"/>
  <c r="H53" i="2"/>
  <c r="J54" i="2"/>
  <c r="L53" i="2"/>
  <c r="F67" i="2"/>
  <c r="F66" i="2"/>
  <c r="J67" i="2"/>
  <c r="J66" i="2"/>
  <c r="F30" i="12"/>
  <c r="G14" i="2"/>
  <c r="G13" i="2"/>
  <c r="L67" i="2"/>
  <c r="L66" i="2"/>
  <c r="D54" i="2"/>
  <c r="D53" i="2"/>
  <c r="J13" i="2"/>
  <c r="L14" i="2"/>
  <c r="L13" i="2"/>
  <c r="E28" i="2"/>
  <c r="J28" i="2"/>
  <c r="J27" i="2"/>
  <c r="L27" i="2"/>
  <c r="F40" i="2"/>
  <c r="H41" i="2"/>
  <c r="H40" i="2"/>
  <c r="H4" i="9"/>
  <c r="J41" i="2"/>
  <c r="F54" i="2"/>
  <c r="K54" i="2"/>
  <c r="K53" i="2"/>
  <c r="G67" i="2"/>
  <c r="G66" i="2"/>
  <c r="K67" i="2"/>
  <c r="K66" i="2"/>
  <c r="F25" i="12"/>
  <c r="F27" i="12"/>
  <c r="F28" i="12"/>
  <c r="F35" i="12"/>
  <c r="F36" i="12"/>
  <c r="F43" i="12"/>
  <c r="F24" i="12"/>
  <c r="E13" i="2"/>
  <c r="F26" i="12"/>
  <c r="F33" i="12"/>
  <c r="F34" i="12"/>
  <c r="F41" i="12"/>
  <c r="F42" i="12"/>
  <c r="C2" i="9"/>
  <c r="F31" i="12"/>
  <c r="F32" i="12"/>
  <c r="F39" i="12"/>
  <c r="F40" i="12"/>
  <c r="E25" i="12"/>
  <c r="E27" i="12"/>
  <c r="E29" i="12"/>
  <c r="E31" i="12"/>
  <c r="E33" i="12"/>
  <c r="E35" i="12"/>
  <c r="E37" i="12"/>
  <c r="E39" i="12"/>
  <c r="E41" i="12"/>
  <c r="E43" i="12"/>
  <c r="E26" i="12"/>
  <c r="E34" i="12"/>
  <c r="E42" i="12"/>
  <c r="M7" i="2"/>
  <c r="D14" i="2"/>
  <c r="E32" i="12"/>
  <c r="E40" i="12"/>
  <c r="D13" i="2"/>
  <c r="E30" i="12"/>
  <c r="E38" i="12"/>
  <c r="M25" i="12"/>
  <c r="M27" i="12"/>
  <c r="M29" i="12"/>
  <c r="M31" i="12"/>
  <c r="M33" i="12"/>
  <c r="M35" i="12"/>
  <c r="M37" i="12"/>
  <c r="M39" i="12"/>
  <c r="M41" i="12"/>
  <c r="M43" i="12"/>
  <c r="M34" i="2"/>
  <c r="H29" i="12"/>
  <c r="M28" i="12"/>
  <c r="H28" i="12"/>
  <c r="G25" i="12"/>
  <c r="G26" i="12"/>
  <c r="G28" i="12"/>
  <c r="G30" i="12"/>
  <c r="G32" i="12"/>
  <c r="G34" i="12"/>
  <c r="G36" i="12"/>
  <c r="G38" i="12"/>
  <c r="G40" i="12"/>
  <c r="G42" i="12"/>
  <c r="G24" i="12"/>
  <c r="M21" i="2"/>
  <c r="H31" i="12"/>
  <c r="M30" i="12"/>
  <c r="G29" i="12"/>
  <c r="I25" i="12"/>
  <c r="I27" i="12"/>
  <c r="I29" i="12"/>
  <c r="I31" i="12"/>
  <c r="I33" i="12"/>
  <c r="I35" i="12"/>
  <c r="I37" i="12"/>
  <c r="I39" i="12"/>
  <c r="I41" i="12"/>
  <c r="I43" i="12"/>
  <c r="M47" i="2"/>
  <c r="C70" i="2"/>
  <c r="N70" i="2"/>
  <c r="O36" i="12"/>
  <c r="P36" i="12"/>
  <c r="O28" i="12"/>
  <c r="P28" i="12"/>
  <c r="N38" i="12"/>
  <c r="O38" i="12"/>
  <c r="P38" i="12"/>
  <c r="N39" i="12"/>
  <c r="O39" i="12"/>
  <c r="P39" i="12"/>
  <c r="C57" i="2"/>
  <c r="N57" i="2"/>
  <c r="D57" i="2"/>
  <c r="P57" i="2"/>
  <c r="D31" i="2"/>
  <c r="P31" i="2"/>
  <c r="C31" i="2"/>
  <c r="N31" i="2"/>
  <c r="N30" i="12"/>
  <c r="O30" i="12"/>
  <c r="P30" i="12"/>
  <c r="O26" i="12"/>
  <c r="P26" i="12"/>
  <c r="N26" i="12"/>
  <c r="N37" i="12"/>
  <c r="O37" i="12"/>
  <c r="P37" i="12"/>
  <c r="N29" i="12"/>
  <c r="O29" i="12"/>
  <c r="P29" i="12"/>
  <c r="N28" i="12"/>
  <c r="O34" i="12"/>
  <c r="P34" i="12"/>
  <c r="N34" i="12"/>
  <c r="N31" i="12"/>
  <c r="O31" i="12"/>
  <c r="P31" i="12"/>
  <c r="D17" i="2"/>
  <c r="P17" i="2"/>
  <c r="C17" i="2"/>
  <c r="N17" i="2"/>
  <c r="N43" i="12"/>
  <c r="O43" i="12"/>
  <c r="P43" i="12"/>
  <c r="N35" i="12"/>
  <c r="O35" i="12"/>
  <c r="P35" i="12"/>
  <c r="N27" i="12"/>
  <c r="O27" i="12"/>
  <c r="P27" i="12"/>
  <c r="N36" i="12"/>
  <c r="N32" i="12"/>
  <c r="O32" i="12"/>
  <c r="P32" i="12"/>
  <c r="D44" i="2"/>
  <c r="P44" i="2"/>
  <c r="C44" i="2"/>
  <c r="N44" i="2"/>
  <c r="N40" i="12"/>
  <c r="O40" i="12"/>
  <c r="P40" i="12"/>
  <c r="O42" i="12"/>
  <c r="P42" i="12"/>
  <c r="N42" i="12"/>
  <c r="O41" i="12"/>
  <c r="P41" i="12"/>
  <c r="N41" i="12"/>
  <c r="N33" i="12"/>
  <c r="O33" i="12"/>
  <c r="P33" i="12"/>
  <c r="O25" i="12"/>
  <c r="P25" i="12"/>
  <c r="N25" i="12"/>
  <c r="O24" i="12"/>
  <c r="P24" i="12"/>
  <c r="N24" i="12"/>
</calcChain>
</file>

<file path=xl/sharedStrings.xml><?xml version="1.0" encoding="utf-8"?>
<sst xmlns="http://schemas.openxmlformats.org/spreadsheetml/2006/main" count="269" uniqueCount="79">
  <si>
    <t>Panel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</si>
  <si>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</si>
  <si>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</si>
  <si>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</si>
  <si>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</si>
  <si>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</si>
  <si>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</si>
  <si>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</si>
  <si>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</si>
  <si>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</si>
  <si>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</si>
  <si>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J</t>
  </si>
  <si>
    <t>K</t>
  </si>
  <si>
    <t>S*</t>
  </si>
  <si>
    <t>IQR</t>
  </si>
  <si>
    <t>CVr%</t>
  </si>
  <si>
    <t xml:space="preserve"> </t>
  </si>
  <si>
    <t>HELP</t>
  </si>
  <si>
    <t>sensory@andreagiomo.com</t>
  </si>
  <si>
    <t>Frequenze previste</t>
  </si>
  <si>
    <t>Test ChiQuadrato</t>
  </si>
  <si>
    <t>IRP max</t>
  </si>
  <si>
    <t>ID</t>
  </si>
  <si>
    <t>ID max</t>
  </si>
  <si>
    <t>Usage:</t>
  </si>
  <si>
    <t>Input descriptors (sensory variables) and the upper/lower bound in the sheet "INPUT Descriptors"</t>
  </si>
  <si>
    <t xml:space="preserve">Input only data in the sheet "INPUT Data" </t>
  </si>
  <si>
    <t>Evaluation scale extended from 0 to 10 (cm); 0 absence, 10 max</t>
  </si>
  <si>
    <t>Missing values must be zeros, no blanck cells</t>
  </si>
  <si>
    <t>Data control input</t>
  </si>
  <si>
    <t>Results can be seen in the Computing sheet</t>
  </si>
  <si>
    <t>ZOOM must be at 75%</t>
  </si>
  <si>
    <t>Print Results and Data</t>
  </si>
  <si>
    <t>Remember: optimal results must have a CVr% lower of 20%</t>
  </si>
  <si>
    <t>Programming by Andrea Giomo</t>
  </si>
  <si>
    <t>Sample 1</t>
  </si>
  <si>
    <t>Sample 2</t>
  </si>
  <si>
    <t>Sample 3</t>
  </si>
  <si>
    <t>Sample 4</t>
  </si>
  <si>
    <t>Sample 5</t>
  </si>
  <si>
    <t>REPLICATE</t>
  </si>
  <si>
    <t>Sample</t>
  </si>
  <si>
    <t>Judge</t>
  </si>
  <si>
    <t>Fusty/Muddy sediments</t>
  </si>
  <si>
    <t>Rancid</t>
  </si>
  <si>
    <t>Fruity</t>
  </si>
  <si>
    <t>Bitter</t>
  </si>
  <si>
    <t>Pungent</t>
  </si>
  <si>
    <t>Fruity type</t>
  </si>
  <si>
    <t>Signif.</t>
  </si>
  <si>
    <t>Number of judge</t>
  </si>
  <si>
    <t>Signif. 5%</t>
  </si>
  <si>
    <t>Control</t>
  </si>
  <si>
    <t xml:space="preserve">Samples </t>
  </si>
  <si>
    <t>M</t>
  </si>
  <si>
    <t>N</t>
  </si>
  <si>
    <t>O</t>
  </si>
  <si>
    <t>P</t>
  </si>
  <si>
    <t>Q</t>
  </si>
  <si>
    <t>R</t>
  </si>
  <si>
    <t>S</t>
  </si>
  <si>
    <t>T</t>
  </si>
  <si>
    <t>Comment*</t>
  </si>
  <si>
    <t>Median</t>
  </si>
  <si>
    <t>CI Upper</t>
  </si>
  <si>
    <t>CI Lower</t>
  </si>
  <si>
    <t>Sample 1 R</t>
  </si>
  <si>
    <t>Musty/Humid/Earthy</t>
  </si>
  <si>
    <t>Winey/vinegary/acid/sour</t>
  </si>
  <si>
    <t>Frostbitten olives (wet wood)</t>
  </si>
  <si>
    <t>Other negative attribute</t>
  </si>
  <si>
    <t>PRINCIPAL</t>
  </si>
  <si>
    <t>Green fruity</t>
  </si>
  <si>
    <t>Ripe fruity</t>
  </si>
  <si>
    <t>*ID e IRP MUST BE &lt; 3 FOR GOOD PERFORMANCE</t>
  </si>
  <si>
    <t>IRP-Median</t>
  </si>
  <si>
    <t>IRP</t>
  </si>
  <si>
    <t>Mean</t>
  </si>
  <si>
    <t>Std.Dev.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</si>
</sst>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12"/>
      <color indexed="10"/>
      <name val="Comic Sans MS"/>
      <family val="4"/>
    </font>
    <font>
      <b/>
      <sz val="12"/>
      <color indexed="12"/>
      <name val="Comic Sans MS"/>
      <family val="4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b/>
      <sz val="12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1"/>
      <name val="Arial"/>
      <family val="2"/>
    </font>
    <font>
      <b/>
      <sz val="12"/>
      <color indexed="17"/>
      <name val="Arial"/>
      <family val="2"/>
    </font>
    <font>
      <sz val="12"/>
      <color indexed="9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i/>
      <sz val="12"/>
      <name val="Verdana"/>
      <family val="2"/>
    </font>
    <font>
      <b/>
      <sz val="12"/>
      <color indexed="9"/>
      <name val="Arial"/>
      <family val="2"/>
    </font>
    <font>
      <b/>
      <sz val="10"/>
      <color rgb="FFCC00CC"/>
      <name val="Arial"/>
      <family val="2"/>
    </font>
    <font>
      <sz val="10"/>
      <color rgb="FFCC00CC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49"/>
      </left>
      <right style="thin">
        <color indexed="49"/>
      </right>
      <top style="thin">
        <color indexed="64"/>
      </top>
      <bottom style="thin">
        <color indexed="49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theme="1"/>
      </right>
      <top style="thin">
        <color indexed="55"/>
      </top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 style="thin">
        <color indexed="49"/>
      </right>
      <top style="thin">
        <color indexed="64"/>
      </top>
      <bottom style="thin">
        <color indexed="49"/>
      </bottom>
      <diagonal/>
    </border>
    <border>
      <left style="medium">
        <color rgb="FF00B0F0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rgb="FF00B0F0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thin">
        <color indexed="49"/>
      </right>
      <top style="thin">
        <color indexed="49"/>
      </top>
      <bottom style="medium">
        <color rgb="FF00B0F0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rgb="FF00B0F0"/>
      </bottom>
      <diagonal/>
    </border>
    <border>
      <left style="medium">
        <color rgb="FF00B0F0"/>
      </left>
      <right/>
      <top style="thin">
        <color indexed="64"/>
      </top>
      <bottom style="thin">
        <color indexed="49"/>
      </bottom>
      <diagonal/>
    </border>
    <border>
      <left style="medium">
        <color rgb="FF00B0F0"/>
      </left>
      <right/>
      <top style="thin">
        <color indexed="49"/>
      </top>
      <bottom style="thin">
        <color indexed="49"/>
      </bottom>
      <diagonal/>
    </border>
    <border>
      <left style="medium">
        <color rgb="FF00B0F0"/>
      </left>
      <right/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/>
      <bottom style="thin">
        <color indexed="49"/>
      </bottom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thin">
        <color indexed="49"/>
      </left>
      <right style="medium">
        <color rgb="FF00B0F0"/>
      </right>
      <top style="thin">
        <color indexed="64"/>
      </top>
      <bottom style="thin">
        <color indexed="49"/>
      </bottom>
      <diagonal/>
    </border>
    <border>
      <left style="thin">
        <color indexed="49"/>
      </left>
      <right style="medium">
        <color rgb="FF00B0F0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rgb="FF00B0F0"/>
      </right>
      <top style="thin">
        <color indexed="49"/>
      </top>
      <bottom/>
      <diagonal/>
    </border>
    <border>
      <left/>
      <right style="medium">
        <color rgb="FF00B0F0"/>
      </right>
      <top style="thin">
        <color indexed="64"/>
      </top>
      <bottom style="thin">
        <color indexed="64"/>
      </bottom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 style="thin">
        <color indexed="49"/>
      </right>
      <top style="thin">
        <color indexed="49"/>
      </top>
      <bottom style="thin">
        <color indexed="64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64"/>
      </bottom>
      <diagonal/>
    </border>
    <border>
      <left style="thin">
        <color indexed="49"/>
      </left>
      <right style="medium">
        <color rgb="FF00B0F0"/>
      </right>
      <top style="thin">
        <color indexed="49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0" fillId="0" borderId="0" xfId="0" applyNumberForma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164" fontId="14" fillId="0" borderId="5" xfId="0" quotePrefix="1" applyNumberFormat="1" applyFont="1" applyBorder="1"/>
    <xf numFmtId="0" fontId="7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164" fontId="14" fillId="0" borderId="8" xfId="0" quotePrefix="1" applyNumberFormat="1" applyFont="1" applyBorder="1"/>
    <xf numFmtId="0" fontId="7" fillId="0" borderId="9" xfId="0" applyFont="1" applyBorder="1"/>
    <xf numFmtId="0" fontId="2" fillId="0" borderId="0" xfId="0" applyFont="1"/>
    <xf numFmtId="0" fontId="14" fillId="0" borderId="10" xfId="0" applyFont="1" applyBorder="1"/>
    <xf numFmtId="0" fontId="14" fillId="0" borderId="11" xfId="0" applyFont="1" applyBorder="1"/>
    <xf numFmtId="0" fontId="0" fillId="0" borderId="5" xfId="0" applyBorder="1"/>
    <xf numFmtId="0" fontId="0" fillId="0" borderId="8" xfId="0" applyBorder="1"/>
    <xf numFmtId="0" fontId="14" fillId="0" borderId="12" xfId="0" applyFont="1" applyBorder="1"/>
    <xf numFmtId="0" fontId="15" fillId="0" borderId="12" xfId="0" applyFont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7" fillId="2" borderId="14" xfId="0" applyFont="1" applyFill="1" applyBorder="1"/>
    <xf numFmtId="0" fontId="17" fillId="2" borderId="15" xfId="0" applyFont="1" applyFill="1" applyBorder="1"/>
    <xf numFmtId="0" fontId="17" fillId="0" borderId="14" xfId="0" applyFont="1" applyBorder="1"/>
    <xf numFmtId="0" fontId="17" fillId="2" borderId="13" xfId="0" applyFont="1" applyFill="1" applyBorder="1"/>
    <xf numFmtId="0" fontId="18" fillId="0" borderId="0" xfId="0" applyFont="1" applyAlignment="1">
      <alignment horizontal="center"/>
    </xf>
    <xf numFmtId="0" fontId="18" fillId="0" borderId="17" xfId="0" applyFont="1" applyBorder="1"/>
    <xf numFmtId="0" fontId="18" fillId="0" borderId="18" xfId="0" applyFont="1" applyBorder="1"/>
    <xf numFmtId="0" fontId="18" fillId="0" borderId="18" xfId="0" applyFont="1" applyBorder="1" applyAlignment="1">
      <alignment horizontal="center"/>
    </xf>
    <xf numFmtId="0" fontId="18" fillId="0" borderId="19" xfId="0" applyFont="1" applyBorder="1"/>
    <xf numFmtId="0" fontId="19" fillId="0" borderId="20" xfId="0" applyFont="1" applyBorder="1" applyAlignment="1">
      <alignment horizontal="left"/>
    </xf>
    <xf numFmtId="0" fontId="17" fillId="3" borderId="0" xfId="0" applyFont="1" applyFill="1"/>
    <xf numFmtId="0" fontId="18" fillId="0" borderId="21" xfId="0" applyFont="1" applyBorder="1" applyAlignment="1">
      <alignment horizontal="center"/>
    </xf>
    <xf numFmtId="0" fontId="20" fillId="0" borderId="20" xfId="0" applyFont="1" applyBorder="1"/>
    <xf numFmtId="0" fontId="17" fillId="0" borderId="22" xfId="0" applyFont="1" applyBorder="1"/>
    <xf numFmtId="0" fontId="18" fillId="0" borderId="23" xfId="0" applyFont="1" applyBorder="1" applyAlignment="1">
      <alignment horizontal="center"/>
    </xf>
    <xf numFmtId="0" fontId="17" fillId="0" borderId="23" xfId="0" applyFont="1" applyBorder="1"/>
    <xf numFmtId="0" fontId="17" fillId="0" borderId="24" xfId="0" applyFont="1" applyBorder="1"/>
    <xf numFmtId="0" fontId="17" fillId="4" borderId="0" xfId="0" applyFont="1" applyFill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7" fillId="4" borderId="26" xfId="0" applyFont="1" applyFill="1" applyBorder="1"/>
    <xf numFmtId="0" fontId="17" fillId="4" borderId="0" xfId="0" applyFont="1" applyFill="1"/>
    <xf numFmtId="0" fontId="21" fillId="0" borderId="0" xfId="0" applyFont="1"/>
    <xf numFmtId="0" fontId="23" fillId="0" borderId="0" xfId="0" applyFont="1"/>
    <xf numFmtId="0" fontId="24" fillId="0" borderId="0" xfId="0" applyFont="1"/>
    <xf numFmtId="164" fontId="21" fillId="0" borderId="0" xfId="0" applyNumberFormat="1" applyFont="1"/>
    <xf numFmtId="2" fontId="17" fillId="0" borderId="0" xfId="0" applyNumberFormat="1" applyFont="1"/>
    <xf numFmtId="0" fontId="18" fillId="0" borderId="27" xfId="0" applyFont="1" applyBorder="1"/>
    <xf numFmtId="164" fontId="18" fillId="0" borderId="27" xfId="0" applyNumberFormat="1" applyFont="1" applyBorder="1"/>
    <xf numFmtId="0" fontId="17" fillId="0" borderId="27" xfId="0" applyFont="1" applyBorder="1"/>
    <xf numFmtId="2" fontId="17" fillId="0" borderId="27" xfId="0" applyNumberFormat="1" applyFont="1" applyBorder="1"/>
    <xf numFmtId="2" fontId="18" fillId="0" borderId="27" xfId="0" applyNumberFormat="1" applyFont="1" applyBorder="1"/>
    <xf numFmtId="164" fontId="17" fillId="0" borderId="27" xfId="0" applyNumberFormat="1" applyFont="1" applyBorder="1"/>
    <xf numFmtId="0" fontId="17" fillId="0" borderId="30" xfId="0" applyFont="1" applyBorder="1"/>
    <xf numFmtId="0" fontId="22" fillId="0" borderId="30" xfId="0" applyFont="1" applyBorder="1" applyAlignment="1">
      <alignment horizontal="left" vertical="center"/>
    </xf>
    <xf numFmtId="0" fontId="17" fillId="0" borderId="31" xfId="0" applyFont="1" applyBorder="1"/>
    <xf numFmtId="0" fontId="25" fillId="0" borderId="30" xfId="0" applyFont="1" applyBorder="1"/>
    <xf numFmtId="0" fontId="17" fillId="0" borderId="35" xfId="0" applyFont="1" applyBorder="1"/>
    <xf numFmtId="0" fontId="22" fillId="3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2" fontId="3" fillId="0" borderId="0" xfId="0" applyNumberFormat="1" applyFont="1"/>
    <xf numFmtId="164" fontId="27" fillId="0" borderId="5" xfId="0" quotePrefix="1" applyNumberFormat="1" applyFont="1" applyBorder="1"/>
    <xf numFmtId="1" fontId="26" fillId="0" borderId="5" xfId="0" applyNumberFormat="1" applyFont="1" applyBorder="1" applyAlignment="1">
      <alignment horizontal="center"/>
    </xf>
    <xf numFmtId="164" fontId="27" fillId="0" borderId="8" xfId="0" quotePrefix="1" applyNumberFormat="1" applyFont="1" applyBorder="1"/>
    <xf numFmtId="1" fontId="26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/>
    <xf numFmtId="164" fontId="18" fillId="0" borderId="37" xfId="0" applyNumberFormat="1" applyFont="1" applyBorder="1"/>
    <xf numFmtId="2" fontId="17" fillId="0" borderId="37" xfId="0" applyNumberFormat="1" applyFont="1" applyBorder="1"/>
    <xf numFmtId="164" fontId="17" fillId="0" borderId="37" xfId="0" applyNumberFormat="1" applyFont="1" applyBorder="1"/>
    <xf numFmtId="0" fontId="17" fillId="0" borderId="38" xfId="0" applyFont="1" applyBorder="1"/>
    <xf numFmtId="0" fontId="17" fillId="0" borderId="39" xfId="0" applyFont="1" applyBorder="1"/>
    <xf numFmtId="0" fontId="16" fillId="0" borderId="0" xfId="0" applyFont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64" fontId="3" fillId="0" borderId="0" xfId="0" applyNumberFormat="1" applyFont="1"/>
    <xf numFmtId="164" fontId="0" fillId="0" borderId="0" xfId="0" applyNumberFormat="1"/>
    <xf numFmtId="0" fontId="18" fillId="0" borderId="35" xfId="0" applyFont="1" applyBorder="1"/>
    <xf numFmtId="0" fontId="18" fillId="0" borderId="28" xfId="0" applyFont="1" applyBorder="1"/>
    <xf numFmtId="0" fontId="18" fillId="0" borderId="29" xfId="0" applyFont="1" applyBorder="1"/>
    <xf numFmtId="0" fontId="18" fillId="0" borderId="32" xfId="0" applyFont="1" applyBorder="1"/>
    <xf numFmtId="0" fontId="25" fillId="0" borderId="0" xfId="0" applyFont="1"/>
    <xf numFmtId="0" fontId="22" fillId="0" borderId="0" xfId="0" applyFont="1" applyAlignment="1">
      <alignment horizontal="left" vertical="center"/>
    </xf>
    <xf numFmtId="0" fontId="18" fillId="7" borderId="27" xfId="0" applyFont="1" applyFill="1" applyBorder="1"/>
    <xf numFmtId="164" fontId="18" fillId="7" borderId="27" xfId="0" applyNumberFormat="1" applyFont="1" applyFill="1" applyBorder="1"/>
    <xf numFmtId="164" fontId="18" fillId="7" borderId="37" xfId="0" applyNumberFormat="1" applyFont="1" applyFill="1" applyBorder="1"/>
    <xf numFmtId="0" fontId="28" fillId="7" borderId="27" xfId="0" applyFont="1" applyFill="1" applyBorder="1"/>
    <xf numFmtId="0" fontId="18" fillId="0" borderId="40" xfId="0" applyFont="1" applyBorder="1"/>
    <xf numFmtId="2" fontId="17" fillId="0" borderId="41" xfId="0" applyNumberFormat="1" applyFont="1" applyBorder="1"/>
    <xf numFmtId="0" fontId="18" fillId="10" borderId="16" xfId="0" applyFont="1" applyFill="1" applyBorder="1" applyAlignment="1">
      <alignment horizontal="center"/>
    </xf>
    <xf numFmtId="0" fontId="17" fillId="6" borderId="42" xfId="0" applyFont="1" applyFill="1" applyBorder="1" applyAlignment="1">
      <alignment horizontal="center"/>
    </xf>
    <xf numFmtId="0" fontId="17" fillId="6" borderId="43" xfId="0" applyFont="1" applyFill="1" applyBorder="1" applyAlignment="1">
      <alignment horizontal="center"/>
    </xf>
    <xf numFmtId="0" fontId="17" fillId="6" borderId="43" xfId="0" applyFont="1" applyFill="1" applyBorder="1"/>
    <xf numFmtId="0" fontId="18" fillId="10" borderId="44" xfId="0" applyFont="1" applyFill="1" applyBorder="1" applyAlignment="1">
      <alignment horizontal="center"/>
    </xf>
    <xf numFmtId="0" fontId="28" fillId="9" borderId="46" xfId="0" applyFont="1" applyFill="1" applyBorder="1" applyAlignment="1">
      <alignment horizontal="center"/>
    </xf>
    <xf numFmtId="0" fontId="17" fillId="8" borderId="46" xfId="0" applyFont="1" applyFill="1" applyBorder="1" applyAlignment="1">
      <alignment horizontal="center"/>
    </xf>
    <xf numFmtId="0" fontId="28" fillId="8" borderId="46" xfId="0" applyFont="1" applyFill="1" applyBorder="1" applyAlignment="1">
      <alignment horizontal="center"/>
    </xf>
    <xf numFmtId="0" fontId="17" fillId="8" borderId="45" xfId="0" applyFont="1" applyFill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4" borderId="49" xfId="0" applyFont="1" applyFill="1" applyBorder="1" applyAlignment="1">
      <alignment horizontal="center"/>
    </xf>
    <xf numFmtId="0" fontId="17" fillId="9" borderId="46" xfId="0" applyFont="1" applyFill="1" applyBorder="1" applyAlignment="1">
      <alignment horizontal="center"/>
    </xf>
    <xf numFmtId="0" fontId="18" fillId="10" borderId="52" xfId="0" applyFont="1" applyFill="1" applyBorder="1" applyAlignment="1">
      <alignment horizontal="center"/>
    </xf>
    <xf numFmtId="0" fontId="28" fillId="9" borderId="53" xfId="0" applyFont="1" applyFill="1" applyBorder="1" applyAlignment="1">
      <alignment horizontal="center"/>
    </xf>
    <xf numFmtId="0" fontId="28" fillId="8" borderId="53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6" borderId="56" xfId="0" applyFont="1" applyFill="1" applyBorder="1"/>
    <xf numFmtId="0" fontId="18" fillId="10" borderId="57" xfId="0" applyFont="1" applyFill="1" applyBorder="1" applyAlignment="1">
      <alignment horizontal="center"/>
    </xf>
    <xf numFmtId="0" fontId="17" fillId="9" borderId="45" xfId="0" applyFont="1" applyFill="1" applyBorder="1" applyAlignment="1">
      <alignment horizontal="center"/>
    </xf>
    <xf numFmtId="0" fontId="17" fillId="4" borderId="60" xfId="0" applyFont="1" applyFill="1" applyBorder="1"/>
    <xf numFmtId="0" fontId="17" fillId="4" borderId="61" xfId="0" applyFont="1" applyFill="1" applyBorder="1"/>
    <xf numFmtId="0" fontId="17" fillId="8" borderId="50" xfId="0" applyFont="1" applyFill="1" applyBorder="1" applyAlignment="1">
      <alignment horizontal="center"/>
    </xf>
    <xf numFmtId="0" fontId="28" fillId="8" borderId="51" xfId="0" applyFont="1" applyFill="1" applyBorder="1" applyAlignment="1">
      <alignment horizontal="center"/>
    </xf>
    <xf numFmtId="164" fontId="17" fillId="9" borderId="46" xfId="0" applyNumberFormat="1" applyFont="1" applyFill="1" applyBorder="1"/>
    <xf numFmtId="164" fontId="17" fillId="9" borderId="58" xfId="0" applyNumberFormat="1" applyFont="1" applyFill="1" applyBorder="1"/>
    <xf numFmtId="164" fontId="28" fillId="8" borderId="46" xfId="0" applyNumberFormat="1" applyFont="1" applyFill="1" applyBorder="1"/>
    <xf numFmtId="164" fontId="17" fillId="8" borderId="46" xfId="0" applyNumberFormat="1" applyFont="1" applyFill="1" applyBorder="1"/>
    <xf numFmtId="164" fontId="17" fillId="8" borderId="58" xfId="0" applyNumberFormat="1" applyFont="1" applyFill="1" applyBorder="1"/>
    <xf numFmtId="164" fontId="17" fillId="0" borderId="46" xfId="0" applyNumberFormat="1" applyFont="1" applyBorder="1"/>
    <xf numFmtId="164" fontId="17" fillId="0" borderId="58" xfId="0" applyNumberFormat="1" applyFont="1" applyBorder="1"/>
    <xf numFmtId="164" fontId="17" fillId="0" borderId="48" xfId="0" applyNumberFormat="1" applyFont="1" applyBorder="1"/>
    <xf numFmtId="164" fontId="17" fillId="0" borderId="59" xfId="0" applyNumberFormat="1" applyFont="1" applyBorder="1"/>
    <xf numFmtId="0" fontId="17" fillId="0" borderId="62" xfId="0" applyFont="1" applyBorder="1" applyAlignment="1">
      <alignment horizontal="center"/>
    </xf>
    <xf numFmtId="0" fontId="17" fillId="0" borderId="63" xfId="0" applyFont="1" applyBorder="1" applyAlignment="1">
      <alignment horizontal="center"/>
    </xf>
    <xf numFmtId="164" fontId="17" fillId="0" borderId="63" xfId="0" applyNumberFormat="1" applyFont="1" applyBorder="1"/>
    <xf numFmtId="164" fontId="17" fillId="0" borderId="64" xfId="0" applyNumberFormat="1" applyFont="1" applyBorder="1"/>
  </cellXfs>
  <cellStyles count="2">
    <cellStyle name="Normale" xfId="0" builtinId="0"/>
    <cellStyle name="Normale 2" xfId="1" xr:uid="{59391166-A959-4A80-9538-D794220893F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660066"/>
      <color rgb="FF008000"/>
      <color rgb="FFFF0066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7275282186508"/>
          <c:y val="0.18894051730927175"/>
          <c:w val="0.44605843018978403"/>
          <c:h val="0.6221212155305289"/>
        </c:manualLayout>
      </c:layout>
      <c:pie3DChart>
        <c:varyColors val="1"/>
        <c:ser>
          <c:idx val="0"/>
          <c:order val="0"/>
          <c:tx>
            <c:strRef>
              <c:f>'INPUT Data'!$P$6</c:f>
              <c:strCache>
                <c:ptCount val="1"/>
                <c:pt idx="0">
                  <c:v>Number of judge</c:v>
                </c:pt>
              </c:strCache>
            </c:strRef>
          </c:tx>
          <c:spPr>
            <a:solidFill>
              <a:srgbClr val="006411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25"/>
          <c:dPt>
            <c:idx val="0"/>
            <c:bubble3D val="0"/>
            <c:spPr>
              <a:solidFill>
                <a:srgbClr val="1FB714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95-4FC6-B373-8ABEA44CB71C}"/>
              </c:ext>
            </c:extLst>
          </c:dPt>
          <c:dPt>
            <c:idx val="1"/>
            <c:bubble3D val="0"/>
            <c:spPr>
              <a:solidFill>
                <a:srgbClr val="0033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95-4FC6-B373-8ABEA44CB71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'INPUT Data'!$O$7:$O$8</c:f>
              <c:strCache>
                <c:ptCount val="2"/>
                <c:pt idx="0">
                  <c:v>Green fruity</c:v>
                </c:pt>
                <c:pt idx="1">
                  <c:v>Ripe fruity</c:v>
                </c:pt>
              </c:strCache>
            </c:strRef>
          </c:cat>
          <c:val>
            <c:numRef>
              <c:f>'INPUT Data'!$P$7:$P$8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95-4FC6-B373-8ABEA44CB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858746836869377"/>
          <c:y val="0.42671077640023219"/>
          <c:w val="0.17710212249668292"/>
          <c:h val="0.133550701010759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561075620264448"/>
          <c:y val="3.62319597318239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96226415094337E-2"/>
          <c:y val="9.5490716180371346E-2"/>
          <c:w val="0.95094339622641511"/>
          <c:h val="0.7029177718832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DG!$A$6</c:f>
              <c:strCache>
                <c:ptCount val="1"/>
                <c:pt idx="0">
                  <c:v>0.0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A9-4B3E-847F-93DEF1057625}"/>
              </c:ext>
            </c:extLst>
          </c:dPt>
          <c:dPt>
            <c:idx val="7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A9-4B3E-847F-93DEF1057625}"/>
              </c:ext>
            </c:extLst>
          </c:dPt>
          <c:dPt>
            <c:idx val="8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A9-4B3E-847F-93DEF105762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DG!$B$1:$J$1</c:f>
              <c:strCache>
                <c:ptCount val="9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</c:strCache>
            </c:strRef>
          </c:cat>
          <c:val>
            <c:numRef>
              <c:f>DG!$B$6:$J$6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A9-4B3E-847F-93DEF1057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0328"/>
        <c:axId val="189340720"/>
      </c:barChart>
      <c:catAx>
        <c:axId val="189340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4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34072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40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DG!$A$2</c:f>
              <c:strCache>
                <c:ptCount val="1"/>
                <c:pt idx="0">
                  <c:v>0.0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DG!$B$1:$N$1</c:f>
              <c:strCache>
                <c:ptCount val="13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  <c:pt idx="9">
                  <c:v>#RIF!</c:v>
                </c:pt>
                <c:pt idx="10">
                  <c:v>#RIF!</c:v>
                </c:pt>
                <c:pt idx="11">
                  <c:v>#RIF!</c:v>
                </c:pt>
                <c:pt idx="12">
                  <c:v>#RIF!</c:v>
                </c:pt>
              </c:strCache>
            </c:strRef>
          </c:cat>
          <c:val>
            <c:numRef>
              <c:f>DG!$B$2:$N$2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2.85</c:v>
                </c:pt>
                <c:pt idx="7">
                  <c:v>2.5499999999999998</c:v>
                </c:pt>
                <c:pt idx="8">
                  <c:v>3.1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C-440D-ADA9-D8A1C867E872}"/>
            </c:ext>
          </c:extLst>
        </c:ser>
        <c:ser>
          <c:idx val="1"/>
          <c:order val="1"/>
          <c:tx>
            <c:strRef>
              <c:f>DG!$A$3</c:f>
              <c:strCache>
                <c:ptCount val="1"/>
                <c:pt idx="0">
                  <c:v>0.0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DG!$B$1:$N$1</c:f>
              <c:strCache>
                <c:ptCount val="13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  <c:pt idx="9">
                  <c:v>#RIF!</c:v>
                </c:pt>
                <c:pt idx="10">
                  <c:v>#RIF!</c:v>
                </c:pt>
                <c:pt idx="11">
                  <c:v>#RIF!</c:v>
                </c:pt>
                <c:pt idx="12">
                  <c:v>#RIF!</c:v>
                </c:pt>
              </c:strCache>
            </c:strRef>
          </c:cat>
          <c:val>
            <c:numRef>
              <c:f>DG!$B$3:$N$3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C-440D-ADA9-D8A1C867E872}"/>
            </c:ext>
          </c:extLst>
        </c:ser>
        <c:ser>
          <c:idx val="2"/>
          <c:order val="2"/>
          <c:tx>
            <c:strRef>
              <c:f>DG!$A$4</c:f>
              <c:strCache>
                <c:ptCount val="1"/>
                <c:pt idx="0">
                  <c:v>0.0</c:v>
                </c:pt>
              </c:strCache>
            </c:strRef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strRef>
              <c:f>DG!$B$1:$N$1</c:f>
              <c:strCache>
                <c:ptCount val="13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  <c:pt idx="9">
                  <c:v>#RIF!</c:v>
                </c:pt>
                <c:pt idx="10">
                  <c:v>#RIF!</c:v>
                </c:pt>
                <c:pt idx="11">
                  <c:v>#RIF!</c:v>
                </c:pt>
                <c:pt idx="12">
                  <c:v>#RIF!</c:v>
                </c:pt>
              </c:strCache>
            </c:strRef>
          </c:cat>
          <c:val>
            <c:numRef>
              <c:f>DG!$B$4:$N$4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C-440D-ADA9-D8A1C867E872}"/>
            </c:ext>
          </c:extLst>
        </c:ser>
        <c:ser>
          <c:idx val="3"/>
          <c:order val="3"/>
          <c:tx>
            <c:strRef>
              <c:f>DG!$A$5</c:f>
              <c:strCache>
                <c:ptCount val="1"/>
                <c:pt idx="0">
                  <c:v>0.0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none"/>
          </c:marker>
          <c:cat>
            <c:strRef>
              <c:f>DG!$B$1:$N$1</c:f>
              <c:strCache>
                <c:ptCount val="13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  <c:pt idx="9">
                  <c:v>#RIF!</c:v>
                </c:pt>
                <c:pt idx="10">
                  <c:v>#RIF!</c:v>
                </c:pt>
                <c:pt idx="11">
                  <c:v>#RIF!</c:v>
                </c:pt>
                <c:pt idx="12">
                  <c:v>#RIF!</c:v>
                </c:pt>
              </c:strCache>
            </c:strRef>
          </c:cat>
          <c:val>
            <c:numRef>
              <c:f>DG!$B$5:$N$5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5C-440D-ADA9-D8A1C867E872}"/>
            </c:ext>
          </c:extLst>
        </c:ser>
        <c:ser>
          <c:idx val="4"/>
          <c:order val="4"/>
          <c:tx>
            <c:strRef>
              <c:f>DG!$A$6</c:f>
              <c:strCache>
                <c:ptCount val="1"/>
                <c:pt idx="0">
                  <c:v>0.0</c:v>
                </c:pt>
              </c:strCache>
            </c:strRef>
          </c:tx>
          <c:spPr>
            <a:ln w="28575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DG!$B$1:$N$1</c:f>
              <c:strCache>
                <c:ptCount val="13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  <c:pt idx="9">
                  <c:v>#RIF!</c:v>
                </c:pt>
                <c:pt idx="10">
                  <c:v>#RIF!</c:v>
                </c:pt>
                <c:pt idx="11">
                  <c:v>#RIF!</c:v>
                </c:pt>
                <c:pt idx="12">
                  <c:v>#RIF!</c:v>
                </c:pt>
              </c:strCache>
            </c:strRef>
          </c:cat>
          <c:val>
            <c:numRef>
              <c:f>DG!$B$6:$N$6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5C-440D-ADA9-D8A1C867E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733152"/>
        <c:axId val="421727664"/>
      </c:radarChart>
      <c:catAx>
        <c:axId val="42173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1727664"/>
        <c:crosses val="autoZero"/>
        <c:auto val="1"/>
        <c:lblAlgn val="ctr"/>
        <c:lblOffset val="100"/>
        <c:noMultiLvlLbl val="0"/>
      </c:catAx>
      <c:valAx>
        <c:axId val="42172766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3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30008520530211"/>
          <c:y val="0.79613278739453397"/>
          <c:w val="8.2646240614355382E-2"/>
          <c:h val="0.17613758709734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69767333604382"/>
          <c:y val="0.19815712790972401"/>
          <c:w val="0.42799167446216047"/>
          <c:h val="0.60829629962985043"/>
        </c:manualLayout>
      </c:layout>
      <c:pie3DChart>
        <c:varyColors val="1"/>
        <c:ser>
          <c:idx val="0"/>
          <c:order val="0"/>
          <c:tx>
            <c:strRef>
              <c:f>'INPUT Data'!$P$29</c:f>
              <c:strCache>
                <c:ptCount val="1"/>
                <c:pt idx="0">
                  <c:v>Number of judge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25"/>
          <c:dPt>
            <c:idx val="0"/>
            <c:bubble3D val="0"/>
            <c:spPr>
              <a:solidFill>
                <a:srgbClr val="1FB714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FA-4D3E-BE13-60673C8C28B5}"/>
              </c:ext>
            </c:extLst>
          </c:dPt>
          <c:dPt>
            <c:idx val="1"/>
            <c:bubble3D val="0"/>
            <c:spPr>
              <a:solidFill>
                <a:srgbClr val="0033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FFA-4D3E-BE13-60673C8C28B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'INPUT Data'!$O$30:$O$31</c:f>
              <c:strCache>
                <c:ptCount val="2"/>
                <c:pt idx="0">
                  <c:v>Green fruity</c:v>
                </c:pt>
                <c:pt idx="1">
                  <c:v>Ripe fruity</c:v>
                </c:pt>
              </c:strCache>
            </c:strRef>
          </c:cat>
          <c:val>
            <c:numRef>
              <c:f>'INPUT Data'!$P$30:$P$31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FA-4D3E-BE13-60673C8C2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93706293706292"/>
          <c:y val="0.43322544474222047"/>
          <c:w val="0.17307692307692307"/>
          <c:h val="0.133550701010759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76764683461562"/>
          <c:y val="0.18061644870608368"/>
          <c:w val="0.47925347615739589"/>
          <c:h val="0.63876548932639343"/>
        </c:manualLayout>
      </c:layout>
      <c:pie3DChart>
        <c:varyColors val="1"/>
        <c:ser>
          <c:idx val="0"/>
          <c:order val="0"/>
          <c:tx>
            <c:strRef>
              <c:f>'INPUT Data'!$P$52</c:f>
              <c:strCache>
                <c:ptCount val="1"/>
                <c:pt idx="0">
                  <c:v>Number of judge</c:v>
                </c:pt>
              </c:strCache>
            </c:strRef>
          </c:tx>
          <c:spPr>
            <a:solidFill>
              <a:srgbClr val="0033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25"/>
          <c:dPt>
            <c:idx val="0"/>
            <c:bubble3D val="0"/>
            <c:spPr>
              <a:solidFill>
                <a:srgbClr val="1FB714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02-42AA-8BAF-79540B964B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E002-42AA-8BAF-79540B964B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0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'INPUT Data'!$O$53:$O$54</c:f>
              <c:strCache>
                <c:ptCount val="2"/>
                <c:pt idx="0">
                  <c:v>Green fruity</c:v>
                </c:pt>
                <c:pt idx="1">
                  <c:v>Ripe fruity</c:v>
                </c:pt>
              </c:strCache>
            </c:strRef>
          </c:cat>
          <c:val>
            <c:numRef>
              <c:f>'INPUT Data'!$P$53:$P$54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2-42AA-8BAF-79540B96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143182705569638"/>
          <c:y val="0.4472056470873676"/>
          <c:w val="0.1842577638096802"/>
          <c:h val="0.124223790857602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73219024735445"/>
          <c:y val="0.17180589023261617"/>
          <c:w val="0.49695715755084979"/>
          <c:h val="0.67400772322026348"/>
        </c:manualLayout>
      </c:layout>
      <c:pie3DChart>
        <c:varyColors val="1"/>
        <c:ser>
          <c:idx val="0"/>
          <c:order val="0"/>
          <c:tx>
            <c:strRef>
              <c:f>'INPUT Data'!$P$75</c:f>
              <c:strCache>
                <c:ptCount val="1"/>
                <c:pt idx="0">
                  <c:v>Number of judge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60"/>
          <c:dPt>
            <c:idx val="0"/>
            <c:bubble3D val="0"/>
            <c:explosion val="16"/>
            <c:spPr>
              <a:solidFill>
                <a:srgbClr val="1FB714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1B-441F-AA87-1024E7281CCE}"/>
              </c:ext>
            </c:extLst>
          </c:dPt>
          <c:dPt>
            <c:idx val="1"/>
            <c:bubble3D val="0"/>
            <c:spPr>
              <a:solidFill>
                <a:srgbClr val="0033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1B-441F-AA87-1024E7281CC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0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'INPUT Data'!$O$76:$O$77</c:f>
              <c:strCache>
                <c:ptCount val="2"/>
                <c:pt idx="0">
                  <c:v>Green fruity</c:v>
                </c:pt>
                <c:pt idx="1">
                  <c:v>Ripe fruity</c:v>
                </c:pt>
              </c:strCache>
            </c:strRef>
          </c:cat>
          <c:val>
            <c:numRef>
              <c:f>'INPUT Data'!$P$76:$P$77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1B-441F-AA87-1024E7281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69230769230771"/>
          <c:y val="0.43478326800160738"/>
          <c:w val="0.18006993006993008"/>
          <c:h val="0.124223790857602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645824592973"/>
          <c:y val="0.21804541297223723"/>
          <c:w val="0.49896429889252264"/>
          <c:h val="0.56391055079026864"/>
        </c:manualLayout>
      </c:layout>
      <c:pie3DChart>
        <c:varyColors val="1"/>
        <c:ser>
          <c:idx val="0"/>
          <c:order val="0"/>
          <c:tx>
            <c:strRef>
              <c:f>'INPUT Data'!$P$98</c:f>
              <c:strCache>
                <c:ptCount val="1"/>
                <c:pt idx="0">
                  <c:v>Number of judge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25"/>
          <c:dPt>
            <c:idx val="0"/>
            <c:bubble3D val="0"/>
            <c:spPr>
              <a:solidFill>
                <a:srgbClr val="1FB714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D3-4677-9B5E-57C8122163EC}"/>
              </c:ext>
            </c:extLst>
          </c:dPt>
          <c:dPt>
            <c:idx val="1"/>
            <c:bubble3D val="0"/>
            <c:spPr>
              <a:solidFill>
                <a:srgbClr val="0033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D3-4677-9B5E-57C8122163E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2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'INPUT Data'!$O$99:$O$100</c:f>
              <c:strCache>
                <c:ptCount val="2"/>
                <c:pt idx="0">
                  <c:v>Green fruity</c:v>
                </c:pt>
                <c:pt idx="1">
                  <c:v>Ripe fruity</c:v>
                </c:pt>
              </c:strCache>
            </c:strRef>
          </c:cat>
          <c:val>
            <c:numRef>
              <c:f>'INPUT Data'!$P$99:$P$100</c:f>
              <c:numCache>
                <c:formatCode>General</c:formatCode>
                <c:ptCount val="2"/>
                <c:pt idx="0">
                  <c:v>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3-4677-9B5E-57C812216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142857142857146"/>
          <c:y val="0.4244031830238727"/>
          <c:w val="0.20892857142857144"/>
          <c:h val="0.148541114058355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51292333811434"/>
          <c:y val="3.62319597318239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762056479956655E-2"/>
          <c:y val="0.10079575596816977"/>
          <c:w val="0.93308507843127464"/>
          <c:h val="0.70026525198938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DG!$A$2</c:f>
              <c:strCache>
                <c:ptCount val="1"/>
                <c:pt idx="0">
                  <c:v>0.0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B7-4282-84F8-18CB2851B7C6}"/>
              </c:ext>
            </c:extLst>
          </c:dPt>
          <c:dPt>
            <c:idx val="7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B7-4282-84F8-18CB2851B7C6}"/>
              </c:ext>
            </c:extLst>
          </c:dPt>
          <c:dPt>
            <c:idx val="8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B7-4282-84F8-18CB2851B7C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DG!$B$1:$J$1</c:f>
              <c:strCache>
                <c:ptCount val="9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</c:strCache>
            </c:strRef>
          </c:cat>
          <c:val>
            <c:numRef>
              <c:f>DG!$B$2:$J$2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2.85</c:v>
                </c:pt>
                <c:pt idx="7">
                  <c:v>2.5499999999999998</c:v>
                </c:pt>
                <c:pt idx="8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B7-4282-84F8-18CB2851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34304"/>
        <c:axId val="189520616"/>
      </c:barChart>
      <c:catAx>
        <c:axId val="1886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520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2061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6343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154553171559871"/>
          <c:y val="3.62318460192475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762056479956655E-2"/>
          <c:y val="0.10000006781688627"/>
          <c:w val="0.93308507843127464"/>
          <c:h val="0.69166713573346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DG!$A$3</c:f>
              <c:strCache>
                <c:ptCount val="1"/>
                <c:pt idx="0">
                  <c:v>0.0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E5-498B-93C5-7392B5EADDE4}"/>
              </c:ext>
            </c:extLst>
          </c:dPt>
          <c:dPt>
            <c:idx val="7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E5-498B-93C5-7392B5EADDE4}"/>
              </c:ext>
            </c:extLst>
          </c:dPt>
          <c:dPt>
            <c:idx val="8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E5-498B-93C5-7392B5EADDE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DG!$B$1:$J$1</c:f>
              <c:strCache>
                <c:ptCount val="9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</c:strCache>
            </c:strRef>
          </c:cat>
          <c:val>
            <c:numRef>
              <c:f>DG!$B$3:$J$3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E5-498B-93C5-7392B5EAD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11760"/>
        <c:axId val="189614192"/>
      </c:barChart>
      <c:catAx>
        <c:axId val="18961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61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614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6117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15456124068142"/>
          <c:y val="3.62319597318239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935374894029717E-2"/>
          <c:y val="0.10079575596816977"/>
          <c:w val="0.93346029267640618"/>
          <c:h val="0.70026525198938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DG!$A$4</c:f>
              <c:strCache>
                <c:ptCount val="1"/>
                <c:pt idx="0">
                  <c:v>0.0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33-41F0-8A8A-3F0E950AD023}"/>
              </c:ext>
            </c:extLst>
          </c:dPt>
          <c:dPt>
            <c:idx val="7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33-41F0-8A8A-3F0E950AD023}"/>
              </c:ext>
            </c:extLst>
          </c:dPt>
          <c:dPt>
            <c:idx val="8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33-41F0-8A8A-3F0E950AD02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DG!$B$1:$J$1</c:f>
              <c:strCache>
                <c:ptCount val="9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</c:strCache>
            </c:strRef>
          </c:cat>
          <c:val>
            <c:numRef>
              <c:f>DG!$B$4:$J$4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33-41F0-8A8A-3F0E950AD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38368"/>
        <c:axId val="189337976"/>
      </c:barChart>
      <c:catAx>
        <c:axId val="18933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37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33797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383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561061046076464"/>
          <c:y val="3.62318460192475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627387014732686E-2"/>
          <c:y val="0.10000006781688627"/>
          <c:w val="0.94866942168131707"/>
          <c:h val="0.69166713573346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DG!$A$5</c:f>
              <c:strCache>
                <c:ptCount val="1"/>
                <c:pt idx="0">
                  <c:v>0.0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81-4CD5-B4CB-D92DEAC6F85D}"/>
              </c:ext>
            </c:extLst>
          </c:dPt>
          <c:dPt>
            <c:idx val="7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81-4CD5-B4CB-D92DEAC6F85D}"/>
              </c:ext>
            </c:extLst>
          </c:dPt>
          <c:dPt>
            <c:idx val="8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641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81-4CD5-B4CB-D92DEAC6F8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DG!$B$1:$J$1</c:f>
              <c:strCache>
                <c:ptCount val="9"/>
                <c:pt idx="0">
                  <c:v>Fusty/Muddy sediments</c:v>
                </c:pt>
                <c:pt idx="1">
                  <c:v>Musty/Humid/Earthy</c:v>
                </c:pt>
                <c:pt idx="2">
                  <c:v>Winey/vinegary/acid/sour</c:v>
                </c:pt>
                <c:pt idx="3">
                  <c:v>Frostbitten olives (wet wood)</c:v>
                </c:pt>
                <c:pt idx="4">
                  <c:v>Rancid</c:v>
                </c:pt>
                <c:pt idx="5">
                  <c:v>Other negative attribute</c:v>
                </c:pt>
                <c:pt idx="6">
                  <c:v>Fruity</c:v>
                </c:pt>
                <c:pt idx="7">
                  <c:v>Bitter</c:v>
                </c:pt>
                <c:pt idx="8">
                  <c:v>Pungent</c:v>
                </c:pt>
              </c:strCache>
            </c:strRef>
          </c:cat>
          <c:val>
            <c:numRef>
              <c:f>DG!$B$5:$J$5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81-4CD5-B4CB-D92DEAC6F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37192"/>
        <c:axId val="189339544"/>
      </c:barChart>
      <c:catAx>
        <c:axId val="189337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39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339544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371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682298</xdr:colOff>
      <xdr:row>3</xdr:row>
      <xdr:rowOff>117432</xdr:rowOff>
    </xdr:to>
    <xdr:sp macro="" textlink="">
      <xdr:nvSpPr>
        <xdr:cNvPr id="1033" name="Text Box 7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864600" cy="6985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45720" tIns="27432" rIns="0" bIns="0" anchor="t"/>
        <a:lstStyle/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Sensory evaluation of virgin olive oil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COI/T20/Doc. 15 Rev.10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111672</xdr:colOff>
      <xdr:row>2</xdr:row>
      <xdr:rowOff>188660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75335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Sensory evaluation of virgin olive oil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COI/T20/Doc. 15 Rev.10</a:t>
          </a:r>
        </a:p>
      </xdr:txBody>
    </xdr:sp>
    <xdr:clientData/>
  </xdr:twoCellAnchor>
  <xdr:twoCellAnchor editAs="oneCell">
    <xdr:from>
      <xdr:col>13</xdr:col>
      <xdr:colOff>3175</xdr:colOff>
      <xdr:row>3</xdr:row>
      <xdr:rowOff>76200</xdr:rowOff>
    </xdr:from>
    <xdr:to>
      <xdr:col>15</xdr:col>
      <xdr:colOff>448442</xdr:colOff>
      <xdr:row>11</xdr:row>
      <xdr:rowOff>6350</xdr:rowOff>
    </xdr:to>
    <xdr:pic>
      <xdr:nvPicPr>
        <xdr:cNvPr id="2052" name="Pictur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43400" y="647700"/>
          <a:ext cx="2984500" cy="2540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15</xdr:col>
      <xdr:colOff>309052</xdr:colOff>
      <xdr:row>5</xdr:row>
      <xdr:rowOff>241300</xdr:rowOff>
    </xdr:from>
    <xdr:to>
      <xdr:col>15</xdr:col>
      <xdr:colOff>2493005</xdr:colOff>
      <xdr:row>9</xdr:row>
      <xdr:rowOff>274528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68652" y="1358900"/>
          <a:ext cx="2183953" cy="14556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876300</xdr:colOff>
      <xdr:row>18</xdr:row>
      <xdr:rowOff>9525</xdr:rowOff>
    </xdr:to>
    <xdr:graphicFrame macro="">
      <xdr:nvGraphicFramePr>
        <xdr:cNvPr id="4137" name="Grafico 1">
          <a:extLst>
            <a:ext uri="{FF2B5EF4-FFF2-40B4-BE49-F238E27FC236}">
              <a16:creationId xmlns:a16="http://schemas.microsoft.com/office/drawing/2014/main" id="{00000000-0008-0000-0400-00002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876300</xdr:colOff>
      <xdr:row>0</xdr:row>
      <xdr:rowOff>0</xdr:rowOff>
    </xdr:from>
    <xdr:to>
      <xdr:col>14</xdr:col>
      <xdr:colOff>114300</xdr:colOff>
      <xdr:row>18</xdr:row>
      <xdr:rowOff>9525</xdr:rowOff>
    </xdr:to>
    <xdr:graphicFrame macro="">
      <xdr:nvGraphicFramePr>
        <xdr:cNvPr id="4138" name="Grafico 2">
          <a:extLst>
            <a:ext uri="{FF2B5EF4-FFF2-40B4-BE49-F238E27FC236}">
              <a16:creationId xmlns:a16="http://schemas.microsoft.com/office/drawing/2014/main" id="{00000000-0008-0000-0400-00002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9525</xdr:rowOff>
    </xdr:from>
    <xdr:to>
      <xdr:col>7</xdr:col>
      <xdr:colOff>0</xdr:colOff>
      <xdr:row>37</xdr:row>
      <xdr:rowOff>0</xdr:rowOff>
    </xdr:to>
    <xdr:graphicFrame macro="">
      <xdr:nvGraphicFramePr>
        <xdr:cNvPr id="4139" name="Grafico 3">
          <a:extLst>
            <a:ext uri="{FF2B5EF4-FFF2-40B4-BE49-F238E27FC236}">
              <a16:creationId xmlns:a16="http://schemas.microsoft.com/office/drawing/2014/main" id="{00000000-0008-0000-0400-00002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876300</xdr:colOff>
      <xdr:row>18</xdr:row>
      <xdr:rowOff>9525</xdr:rowOff>
    </xdr:from>
    <xdr:to>
      <xdr:col>14</xdr:col>
      <xdr:colOff>114300</xdr:colOff>
      <xdr:row>37</xdr:row>
      <xdr:rowOff>0</xdr:rowOff>
    </xdr:to>
    <xdr:graphicFrame macro="">
      <xdr:nvGraphicFramePr>
        <xdr:cNvPr id="4140" name="Grafico 4">
          <a:extLst>
            <a:ext uri="{FF2B5EF4-FFF2-40B4-BE49-F238E27FC236}">
              <a16:creationId xmlns:a16="http://schemas.microsoft.com/office/drawing/2014/main" id="{00000000-0008-0000-0400-00002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6</xdr:col>
      <xdr:colOff>876300</xdr:colOff>
      <xdr:row>59</xdr:row>
      <xdr:rowOff>28575</xdr:rowOff>
    </xdr:to>
    <xdr:graphicFrame macro="">
      <xdr:nvGraphicFramePr>
        <xdr:cNvPr id="4141" name="Grafico 5">
          <a:extLst>
            <a:ext uri="{FF2B5EF4-FFF2-40B4-BE49-F238E27FC236}">
              <a16:creationId xmlns:a16="http://schemas.microsoft.com/office/drawing/2014/main" id="{00000000-0008-0000-04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7</xdr:col>
      <xdr:colOff>638175</xdr:colOff>
      <xdr:row>21</xdr:row>
      <xdr:rowOff>0</xdr:rowOff>
    </xdr:to>
    <xdr:graphicFrame macro="">
      <xdr:nvGraphicFramePr>
        <xdr:cNvPr id="10281" name="Chart 2">
          <a:extLst>
            <a:ext uri="{FF2B5EF4-FFF2-40B4-BE49-F238E27FC236}">
              <a16:creationId xmlns:a16="http://schemas.microsoft.com/office/drawing/2014/main" id="{00000000-0008-0000-0500-00002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21</xdr:row>
      <xdr:rowOff>0</xdr:rowOff>
    </xdr:from>
    <xdr:to>
      <xdr:col>7</xdr:col>
      <xdr:colOff>638175</xdr:colOff>
      <xdr:row>45</xdr:row>
      <xdr:rowOff>0</xdr:rowOff>
    </xdr:to>
    <xdr:graphicFrame macro="">
      <xdr:nvGraphicFramePr>
        <xdr:cNvPr id="10282" name="Chart 3">
          <a:extLst>
            <a:ext uri="{FF2B5EF4-FFF2-40B4-BE49-F238E27FC236}">
              <a16:creationId xmlns:a16="http://schemas.microsoft.com/office/drawing/2014/main" id="{00000000-0008-0000-0500-00002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638175</xdr:colOff>
      <xdr:row>0</xdr:row>
      <xdr:rowOff>9525</xdr:rowOff>
    </xdr:from>
    <xdr:to>
      <xdr:col>15</xdr:col>
      <xdr:colOff>352425</xdr:colOff>
      <xdr:row>21</xdr:row>
      <xdr:rowOff>0</xdr:rowOff>
    </xdr:to>
    <xdr:graphicFrame macro="">
      <xdr:nvGraphicFramePr>
        <xdr:cNvPr id="10283" name="Chart 4">
          <a:extLst>
            <a:ext uri="{FF2B5EF4-FFF2-40B4-BE49-F238E27FC236}">
              <a16:creationId xmlns:a16="http://schemas.microsoft.com/office/drawing/2014/main" id="{00000000-0008-0000-0500-00002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638175</xdr:colOff>
      <xdr:row>21</xdr:row>
      <xdr:rowOff>0</xdr:rowOff>
    </xdr:from>
    <xdr:to>
      <xdr:col>15</xdr:col>
      <xdr:colOff>352425</xdr:colOff>
      <xdr:row>45</xdr:row>
      <xdr:rowOff>0</xdr:rowOff>
    </xdr:to>
    <xdr:graphicFrame macro="">
      <xdr:nvGraphicFramePr>
        <xdr:cNvPr id="10284" name="Chart 5">
          <a:extLst>
            <a:ext uri="{FF2B5EF4-FFF2-40B4-BE49-F238E27FC236}">
              <a16:creationId xmlns:a16="http://schemas.microsoft.com/office/drawing/2014/main" id="{00000000-0008-0000-0500-00002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352425</xdr:colOff>
      <xdr:row>0</xdr:row>
      <xdr:rowOff>9525</xdr:rowOff>
    </xdr:from>
    <xdr:to>
      <xdr:col>23</xdr:col>
      <xdr:colOff>114300</xdr:colOff>
      <xdr:row>21</xdr:row>
      <xdr:rowOff>0</xdr:rowOff>
    </xdr:to>
    <xdr:graphicFrame macro="">
      <xdr:nvGraphicFramePr>
        <xdr:cNvPr id="10285" name="Chart 6">
          <a:extLst>
            <a:ext uri="{FF2B5EF4-FFF2-40B4-BE49-F238E27FC236}">
              <a16:creationId xmlns:a16="http://schemas.microsoft.com/office/drawing/2014/main" id="{00000000-0008-0000-0500-00002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0984" cy="6287541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4:R118"/>
  <sheetViews>
    <sheetView showGridLines="0" topLeftCell="A90" zoomScale="50" zoomScaleNormal="50" workbookViewId="0">
      <selection activeCell="K100" sqref="K100:K106"/>
    </sheetView>
  </sheetViews>
  <sheetFormatPr defaultColWidth="11.453125" defaultRowHeight="15.5" x14ac:dyDescent="0.35"/>
  <cols>
    <col min="1" max="1" width="17.81640625" style="28" bestFit="1" customWidth="1"/>
    <col min="2" max="2" width="9.26953125" style="29" bestFit="1" customWidth="1"/>
    <col min="3" max="3" width="15.08984375" style="29" customWidth="1"/>
    <col min="4" max="4" width="10.1796875" style="29" bestFit="1" customWidth="1"/>
    <col min="5" max="5" width="28.453125" style="30" customWidth="1"/>
    <col min="6" max="6" width="24.54296875" style="30" customWidth="1"/>
    <col min="7" max="7" width="28.81640625" style="30" customWidth="1"/>
    <col min="8" max="8" width="35.08984375" style="30" customWidth="1"/>
    <col min="9" max="9" width="11.26953125" style="30" bestFit="1" customWidth="1"/>
    <col min="10" max="10" width="31.26953125" style="30" customWidth="1"/>
    <col min="11" max="12" width="10.1796875" style="30" bestFit="1" customWidth="1"/>
    <col min="13" max="13" width="12.7265625" style="30" bestFit="1" customWidth="1"/>
    <col min="14" max="14" width="4.7265625" style="30" customWidth="1"/>
    <col min="15" max="15" width="24.1796875" style="30" bestFit="1" customWidth="1"/>
    <col min="16" max="16" width="23.81640625" style="30" bestFit="1" customWidth="1"/>
    <col min="17" max="17" width="26.453125" style="30" hidden="1" customWidth="1"/>
    <col min="18" max="18" width="20.453125" style="30" bestFit="1" customWidth="1"/>
    <col min="19" max="16384" width="11.453125" style="30"/>
  </cols>
  <sheetData>
    <row r="4" spans="1:18" ht="16" thickBot="1" x14ac:dyDescent="0.4"/>
    <row r="5" spans="1:18" ht="27.75" customHeight="1" thickTop="1" x14ac:dyDescent="0.35">
      <c r="B5" s="109"/>
      <c r="C5" s="109"/>
      <c r="D5" s="110"/>
      <c r="E5" s="111"/>
      <c r="F5" s="111"/>
      <c r="G5" s="111"/>
      <c r="H5" s="111"/>
      <c r="I5" s="111"/>
      <c r="J5" s="111"/>
      <c r="K5" s="111"/>
      <c r="L5" s="111"/>
      <c r="M5" s="130"/>
      <c r="N5" s="33"/>
      <c r="O5" s="34"/>
      <c r="P5" s="31"/>
      <c r="Q5" s="31"/>
      <c r="R5" s="32" t="s">
        <v>20</v>
      </c>
    </row>
    <row r="6" spans="1:18" ht="27.75" customHeight="1" x14ac:dyDescent="0.35">
      <c r="A6" s="28" t="s">
        <v>35</v>
      </c>
      <c r="B6" s="123" t="s">
        <v>0</v>
      </c>
      <c r="C6" s="112" t="s">
        <v>41</v>
      </c>
      <c r="D6" s="108" t="s">
        <v>42</v>
      </c>
      <c r="E6" s="108" t="s">
        <v>43</v>
      </c>
      <c r="F6" s="108" t="s">
        <v>67</v>
      </c>
      <c r="G6" s="108" t="s">
        <v>68</v>
      </c>
      <c r="H6" s="108" t="s">
        <v>69</v>
      </c>
      <c r="I6" s="108" t="s">
        <v>44</v>
      </c>
      <c r="J6" s="108" t="s">
        <v>70</v>
      </c>
      <c r="K6" s="108" t="s">
        <v>45</v>
      </c>
      <c r="L6" s="108" t="s">
        <v>46</v>
      </c>
      <c r="M6" s="131" t="s">
        <v>47</v>
      </c>
      <c r="N6" s="35"/>
      <c r="O6" s="36" t="s">
        <v>48</v>
      </c>
      <c r="P6" s="37" t="s">
        <v>50</v>
      </c>
      <c r="Q6" s="38" t="s">
        <v>19</v>
      </c>
      <c r="R6" s="39" t="s">
        <v>49</v>
      </c>
    </row>
    <row r="7" spans="1:18" ht="27.75" customHeight="1" x14ac:dyDescent="0.35">
      <c r="A7" s="54" t="s">
        <v>71</v>
      </c>
      <c r="B7" s="124"/>
      <c r="C7" s="132"/>
      <c r="D7" s="113" t="s">
        <v>1</v>
      </c>
      <c r="E7" s="137">
        <v>0</v>
      </c>
      <c r="F7" s="137">
        <v>0</v>
      </c>
      <c r="G7" s="137">
        <v>1.7</v>
      </c>
      <c r="H7" s="137">
        <v>0</v>
      </c>
      <c r="I7" s="137">
        <v>5</v>
      </c>
      <c r="J7" s="137">
        <v>0</v>
      </c>
      <c r="K7" s="137">
        <v>4.0999999999999996</v>
      </c>
      <c r="L7" s="137">
        <v>2.4</v>
      </c>
      <c r="M7" s="138">
        <v>3.6</v>
      </c>
      <c r="O7" s="40" t="s">
        <v>72</v>
      </c>
      <c r="P7" s="41">
        <v>6</v>
      </c>
      <c r="Q7" s="30">
        <f>COUNT(E$7:E$26)/2</f>
        <v>4</v>
      </c>
      <c r="R7" s="42" t="str">
        <f>IF(CHITEST(P7:Q7,P8:Q8)&lt;=0.05,"s","ns")</f>
        <v>s</v>
      </c>
    </row>
    <row r="8" spans="1:18" ht="27.75" customHeight="1" x14ac:dyDescent="0.35">
      <c r="B8" s="125"/>
      <c r="C8" s="116"/>
      <c r="D8" s="115" t="s">
        <v>2</v>
      </c>
      <c r="E8" s="139">
        <v>0</v>
      </c>
      <c r="F8" s="140">
        <v>0</v>
      </c>
      <c r="G8" s="140">
        <v>0</v>
      </c>
      <c r="H8" s="140">
        <v>0</v>
      </c>
      <c r="I8" s="140">
        <v>5</v>
      </c>
      <c r="J8" s="140">
        <v>0</v>
      </c>
      <c r="K8" s="140">
        <v>3</v>
      </c>
      <c r="L8" s="140">
        <v>3</v>
      </c>
      <c r="M8" s="141">
        <v>3</v>
      </c>
      <c r="O8" s="43" t="s">
        <v>73</v>
      </c>
      <c r="P8" s="41">
        <v>2</v>
      </c>
      <c r="Q8" s="30">
        <f>COUNT(E$7:E$26)/2</f>
        <v>4</v>
      </c>
      <c r="R8" s="42" t="str">
        <f>IF(CHITEST(P7:Q7,P8:Q8)&lt;0.05,"s","ns")</f>
        <v>s</v>
      </c>
    </row>
    <row r="9" spans="1:18" ht="27.75" customHeight="1" thickBot="1" x14ac:dyDescent="0.4">
      <c r="B9" s="126"/>
      <c r="C9" s="116"/>
      <c r="D9" s="115" t="s">
        <v>3</v>
      </c>
      <c r="E9" s="139">
        <v>0</v>
      </c>
      <c r="F9" s="140">
        <v>0</v>
      </c>
      <c r="G9" s="140">
        <v>0</v>
      </c>
      <c r="H9" s="140">
        <v>0</v>
      </c>
      <c r="I9" s="140">
        <v>5</v>
      </c>
      <c r="J9" s="140">
        <v>0</v>
      </c>
      <c r="K9" s="140">
        <v>2.2999999999999998</v>
      </c>
      <c r="L9" s="140">
        <v>2.7</v>
      </c>
      <c r="M9" s="141">
        <v>2.1</v>
      </c>
      <c r="O9" s="44" t="s">
        <v>52</v>
      </c>
      <c r="P9" s="45" t="str">
        <f>IF((SUM(P7:P8)&gt;COUNT(E7:E26)),"Errore inserimento dato","OK!")</f>
        <v>OK!</v>
      </c>
      <c r="Q9" s="46"/>
      <c r="R9" s="47"/>
    </row>
    <row r="10" spans="1:18" ht="27.75" customHeight="1" thickTop="1" x14ac:dyDescent="0.35">
      <c r="B10" s="126"/>
      <c r="C10" s="116"/>
      <c r="D10" s="115" t="s">
        <v>4</v>
      </c>
      <c r="E10" s="140">
        <v>0</v>
      </c>
      <c r="F10" s="140">
        <v>0</v>
      </c>
      <c r="G10" s="140">
        <v>0</v>
      </c>
      <c r="H10" s="140">
        <v>0</v>
      </c>
      <c r="I10" s="140">
        <v>6</v>
      </c>
      <c r="J10" s="140">
        <v>0</v>
      </c>
      <c r="K10" s="140">
        <v>3</v>
      </c>
      <c r="L10" s="140">
        <v>1.8</v>
      </c>
      <c r="M10" s="141">
        <v>3.8</v>
      </c>
      <c r="O10" s="30" t="s">
        <v>51</v>
      </c>
    </row>
    <row r="11" spans="1:18" ht="27.75" customHeight="1" x14ac:dyDescent="0.35">
      <c r="B11" s="126"/>
      <c r="C11" s="116"/>
      <c r="D11" s="115" t="s">
        <v>5</v>
      </c>
      <c r="E11" s="140">
        <v>0</v>
      </c>
      <c r="F11" s="140">
        <v>0</v>
      </c>
      <c r="G11" s="140">
        <v>0</v>
      </c>
      <c r="H11" s="140">
        <v>0</v>
      </c>
      <c r="I11" s="140">
        <v>5</v>
      </c>
      <c r="J11" s="140">
        <v>0</v>
      </c>
      <c r="K11" s="140">
        <v>2.7</v>
      </c>
      <c r="L11" s="140">
        <v>2.8</v>
      </c>
      <c r="M11" s="141">
        <v>3.2</v>
      </c>
    </row>
    <row r="12" spans="1:18" ht="27.75" customHeight="1" x14ac:dyDescent="0.4">
      <c r="B12" s="126"/>
      <c r="C12" s="116"/>
      <c r="D12" s="115" t="s">
        <v>6</v>
      </c>
      <c r="E12" s="140">
        <v>0</v>
      </c>
      <c r="F12" s="140">
        <v>0</v>
      </c>
      <c r="G12" s="140">
        <v>0</v>
      </c>
      <c r="H12" s="140">
        <v>0</v>
      </c>
      <c r="I12" s="140">
        <v>7</v>
      </c>
      <c r="J12" s="140">
        <v>0</v>
      </c>
      <c r="K12" s="140">
        <v>3</v>
      </c>
      <c r="L12" s="140">
        <v>4.5</v>
      </c>
      <c r="M12" s="141">
        <v>4.5</v>
      </c>
      <c r="P12" s="53"/>
    </row>
    <row r="13" spans="1:18" ht="27.75" customHeight="1" x14ac:dyDescent="0.4">
      <c r="B13" s="126"/>
      <c r="C13" s="116"/>
      <c r="D13" s="115" t="s">
        <v>7</v>
      </c>
      <c r="E13" s="140">
        <v>0</v>
      </c>
      <c r="F13" s="140">
        <v>0</v>
      </c>
      <c r="G13" s="140">
        <v>0</v>
      </c>
      <c r="H13" s="140">
        <v>0</v>
      </c>
      <c r="I13" s="140">
        <v>5</v>
      </c>
      <c r="J13" s="140">
        <v>0</v>
      </c>
      <c r="K13" s="140">
        <v>0</v>
      </c>
      <c r="L13" s="140">
        <v>0</v>
      </c>
      <c r="M13" s="141">
        <v>0</v>
      </c>
      <c r="P13" s="53"/>
    </row>
    <row r="14" spans="1:18" ht="27.75" customHeight="1" x14ac:dyDescent="0.4">
      <c r="B14" s="126"/>
      <c r="C14" s="116"/>
      <c r="D14" s="115" t="s">
        <v>8</v>
      </c>
      <c r="E14" s="140">
        <v>0</v>
      </c>
      <c r="F14" s="140">
        <v>0</v>
      </c>
      <c r="G14" s="140">
        <v>0</v>
      </c>
      <c r="H14" s="140">
        <v>0</v>
      </c>
      <c r="I14" s="140">
        <v>7</v>
      </c>
      <c r="J14" s="140">
        <v>0.7</v>
      </c>
      <c r="K14" s="140">
        <v>0</v>
      </c>
      <c r="L14" s="140">
        <v>0</v>
      </c>
      <c r="M14" s="141">
        <v>0</v>
      </c>
      <c r="P14" s="53"/>
    </row>
    <row r="15" spans="1:18" ht="27.75" customHeight="1" x14ac:dyDescent="0.4">
      <c r="B15" s="127"/>
      <c r="C15" s="117"/>
      <c r="D15" s="118" t="s">
        <v>9</v>
      </c>
      <c r="E15" s="142"/>
      <c r="F15" s="142"/>
      <c r="G15" s="142"/>
      <c r="H15" s="142"/>
      <c r="I15" s="142"/>
      <c r="J15" s="142"/>
      <c r="K15" s="142"/>
      <c r="L15" s="142"/>
      <c r="M15" s="143"/>
      <c r="P15" s="53"/>
    </row>
    <row r="16" spans="1:18" ht="27.75" customHeight="1" x14ac:dyDescent="0.4">
      <c r="B16" s="127"/>
      <c r="C16" s="117"/>
      <c r="D16" s="118" t="s">
        <v>11</v>
      </c>
      <c r="E16" s="142"/>
      <c r="F16" s="142"/>
      <c r="G16" s="142"/>
      <c r="H16" s="142"/>
      <c r="I16" s="142"/>
      <c r="J16" s="142"/>
      <c r="K16" s="142"/>
      <c r="L16" s="142"/>
      <c r="M16" s="143"/>
      <c r="P16" s="53"/>
    </row>
    <row r="17" spans="1:18" ht="27.75" customHeight="1" x14ac:dyDescent="0.4">
      <c r="B17" s="127"/>
      <c r="C17" s="117"/>
      <c r="D17" s="118" t="s">
        <v>12</v>
      </c>
      <c r="E17" s="142"/>
      <c r="F17" s="142"/>
      <c r="G17" s="142"/>
      <c r="H17" s="142"/>
      <c r="I17" s="142"/>
      <c r="J17" s="142"/>
      <c r="K17" s="142"/>
      <c r="L17" s="142"/>
      <c r="M17" s="143"/>
      <c r="P17" s="53"/>
    </row>
    <row r="18" spans="1:18" ht="27.75" customHeight="1" x14ac:dyDescent="0.4">
      <c r="B18" s="127"/>
      <c r="C18" s="117"/>
      <c r="D18" s="118" t="s">
        <v>10</v>
      </c>
      <c r="E18" s="142"/>
      <c r="F18" s="142"/>
      <c r="G18" s="142"/>
      <c r="H18" s="142"/>
      <c r="I18" s="142"/>
      <c r="J18" s="142"/>
      <c r="K18" s="142"/>
      <c r="L18" s="142"/>
      <c r="M18" s="143"/>
      <c r="P18" s="53"/>
    </row>
    <row r="19" spans="1:18" ht="27.75" customHeight="1" x14ac:dyDescent="0.4">
      <c r="B19" s="127"/>
      <c r="C19" s="117"/>
      <c r="D19" s="118" t="s">
        <v>54</v>
      </c>
      <c r="E19" s="142"/>
      <c r="F19" s="142"/>
      <c r="G19" s="142"/>
      <c r="H19" s="142"/>
      <c r="I19" s="142"/>
      <c r="J19" s="142"/>
      <c r="K19" s="142"/>
      <c r="L19" s="142"/>
      <c r="M19" s="143"/>
      <c r="P19" s="53"/>
    </row>
    <row r="20" spans="1:18" ht="27.75" customHeight="1" x14ac:dyDescent="0.4">
      <c r="B20" s="127"/>
      <c r="C20" s="117"/>
      <c r="D20" s="118" t="s">
        <v>55</v>
      </c>
      <c r="E20" s="142"/>
      <c r="F20" s="142"/>
      <c r="G20" s="142"/>
      <c r="H20" s="142"/>
      <c r="I20" s="142"/>
      <c r="J20" s="142"/>
      <c r="K20" s="142"/>
      <c r="L20" s="142"/>
      <c r="M20" s="143"/>
      <c r="P20" s="53"/>
    </row>
    <row r="21" spans="1:18" ht="27.75" customHeight="1" x14ac:dyDescent="0.4">
      <c r="B21" s="127"/>
      <c r="C21" s="117"/>
      <c r="D21" s="118" t="s">
        <v>56</v>
      </c>
      <c r="E21" s="142"/>
      <c r="F21" s="142"/>
      <c r="G21" s="142"/>
      <c r="H21" s="142"/>
      <c r="I21" s="142"/>
      <c r="J21" s="142"/>
      <c r="K21" s="142"/>
      <c r="L21" s="142"/>
      <c r="M21" s="143"/>
      <c r="P21" s="53"/>
    </row>
    <row r="22" spans="1:18" ht="27.75" customHeight="1" x14ac:dyDescent="0.35">
      <c r="B22" s="127"/>
      <c r="C22" s="117"/>
      <c r="D22" s="118" t="s">
        <v>57</v>
      </c>
      <c r="E22" s="142"/>
      <c r="F22" s="142"/>
      <c r="G22" s="142"/>
      <c r="H22" s="142"/>
      <c r="I22" s="142"/>
      <c r="J22" s="142"/>
      <c r="K22" s="142"/>
      <c r="L22" s="142"/>
      <c r="M22" s="143"/>
    </row>
    <row r="23" spans="1:18" ht="27.75" customHeight="1" x14ac:dyDescent="0.35">
      <c r="B23" s="127"/>
      <c r="C23" s="117"/>
      <c r="D23" s="118" t="s">
        <v>58</v>
      </c>
      <c r="E23" s="142"/>
      <c r="F23" s="142"/>
      <c r="G23" s="142"/>
      <c r="H23" s="142"/>
      <c r="I23" s="142"/>
      <c r="J23" s="142"/>
      <c r="K23" s="142"/>
      <c r="L23" s="142"/>
      <c r="M23" s="143"/>
    </row>
    <row r="24" spans="1:18" ht="27.75" customHeight="1" x14ac:dyDescent="0.35">
      <c r="B24" s="127"/>
      <c r="C24" s="117"/>
      <c r="D24" s="118" t="s">
        <v>59</v>
      </c>
      <c r="E24" s="142"/>
      <c r="F24" s="142"/>
      <c r="G24" s="142"/>
      <c r="H24" s="142"/>
      <c r="I24" s="142"/>
      <c r="J24" s="142"/>
      <c r="K24" s="142"/>
      <c r="L24" s="142"/>
      <c r="M24" s="143"/>
    </row>
    <row r="25" spans="1:18" ht="27.75" customHeight="1" x14ac:dyDescent="0.35">
      <c r="B25" s="127"/>
      <c r="C25" s="117"/>
      <c r="D25" s="118" t="s">
        <v>60</v>
      </c>
      <c r="E25" s="142"/>
      <c r="F25" s="142"/>
      <c r="G25" s="142"/>
      <c r="H25" s="142"/>
      <c r="I25" s="142"/>
      <c r="J25" s="142"/>
      <c r="K25" s="142"/>
      <c r="L25" s="142"/>
      <c r="M25" s="143"/>
    </row>
    <row r="26" spans="1:18" ht="27.75" customHeight="1" x14ac:dyDescent="0.35">
      <c r="B26" s="128"/>
      <c r="C26" s="119"/>
      <c r="D26" s="120" t="s">
        <v>61</v>
      </c>
      <c r="E26" s="144"/>
      <c r="F26" s="144"/>
      <c r="G26" s="144"/>
      <c r="H26" s="144"/>
      <c r="I26" s="144"/>
      <c r="J26" s="144"/>
      <c r="K26" s="144"/>
      <c r="L26" s="144"/>
      <c r="M26" s="145"/>
    </row>
    <row r="27" spans="1:18" ht="27.75" customHeight="1" thickBot="1" x14ac:dyDescent="0.4">
      <c r="B27" s="121"/>
      <c r="C27" s="121"/>
      <c r="D27" s="49"/>
      <c r="E27" s="50"/>
      <c r="F27" s="50"/>
      <c r="G27" s="50"/>
      <c r="H27" s="50"/>
      <c r="I27" s="50"/>
      <c r="J27" s="50"/>
      <c r="K27" s="50"/>
      <c r="L27" s="50"/>
      <c r="M27" s="133"/>
    </row>
    <row r="28" spans="1:18" ht="27.75" customHeight="1" thickTop="1" x14ac:dyDescent="0.35">
      <c r="B28" s="121"/>
      <c r="C28" s="121"/>
      <c r="D28" s="48"/>
      <c r="E28" s="51"/>
      <c r="F28" s="51"/>
      <c r="G28" s="51"/>
      <c r="H28" s="51"/>
      <c r="I28" s="51"/>
      <c r="J28" s="51"/>
      <c r="K28" s="51"/>
      <c r="L28" s="51"/>
      <c r="M28" s="134"/>
      <c r="O28" s="34"/>
      <c r="P28" s="31"/>
      <c r="Q28" s="31"/>
      <c r="R28" s="32" t="s">
        <v>20</v>
      </c>
    </row>
    <row r="29" spans="1:18" ht="27.75" customHeight="1" x14ac:dyDescent="0.35">
      <c r="A29" s="28" t="s">
        <v>36</v>
      </c>
      <c r="B29" s="123" t="str">
        <f>B6</f>
        <v>Panel</v>
      </c>
      <c r="C29" s="112" t="str">
        <f>C6</f>
        <v>Sample</v>
      </c>
      <c r="D29" s="108" t="str">
        <f>D6</f>
        <v>Judge</v>
      </c>
      <c r="E29" s="108" t="str">
        <f t="shared" ref="E29:M29" si="0">E6</f>
        <v>Fusty/Muddy sediments</v>
      </c>
      <c r="F29" s="108" t="str">
        <f t="shared" si="0"/>
        <v>Musty/Humid/Earthy</v>
      </c>
      <c r="G29" s="108" t="str">
        <f t="shared" si="0"/>
        <v>Winey/vinegary/acid/sour</v>
      </c>
      <c r="H29" s="108" t="str">
        <f t="shared" si="0"/>
        <v>Frostbitten olives (wet wood)</v>
      </c>
      <c r="I29" s="108" t="str">
        <f t="shared" si="0"/>
        <v>Rancid</v>
      </c>
      <c r="J29" s="108" t="str">
        <f t="shared" si="0"/>
        <v>Other negative attribute</v>
      </c>
      <c r="K29" s="108" t="str">
        <f t="shared" si="0"/>
        <v>Fruity</v>
      </c>
      <c r="L29" s="108" t="str">
        <f t="shared" si="0"/>
        <v>Bitter</v>
      </c>
      <c r="M29" s="131" t="str">
        <f t="shared" si="0"/>
        <v>Pungent</v>
      </c>
      <c r="N29" s="35"/>
      <c r="O29" s="36" t="s">
        <v>48</v>
      </c>
      <c r="P29" s="37" t="s">
        <v>50</v>
      </c>
      <c r="Q29" s="38" t="s">
        <v>19</v>
      </c>
      <c r="R29" s="39" t="s">
        <v>49</v>
      </c>
    </row>
    <row r="30" spans="1:18" ht="27.75" customHeight="1" x14ac:dyDescent="0.35">
      <c r="B30" s="124"/>
      <c r="C30" s="132"/>
      <c r="D30" s="122" t="s">
        <v>1</v>
      </c>
      <c r="E30" s="137">
        <v>0</v>
      </c>
      <c r="F30" s="137">
        <v>0</v>
      </c>
      <c r="G30" s="137">
        <v>0</v>
      </c>
      <c r="H30" s="137">
        <v>4</v>
      </c>
      <c r="I30" s="137">
        <v>0</v>
      </c>
      <c r="J30" s="137">
        <v>0</v>
      </c>
      <c r="K30" s="137">
        <v>3</v>
      </c>
      <c r="L30" s="137">
        <v>0</v>
      </c>
      <c r="M30" s="138">
        <v>0</v>
      </c>
      <c r="O30" s="40" t="str">
        <f>O7</f>
        <v>Green fruity</v>
      </c>
      <c r="P30" s="41">
        <v>4</v>
      </c>
      <c r="Q30" s="30">
        <f>COUNT(E$7:E$26)/2</f>
        <v>4</v>
      </c>
      <c r="R30" s="42" t="str">
        <f>IF(CHITEST(P30:Q30,P31:Q31)&lt;0.05,"s","ns")</f>
        <v>ns</v>
      </c>
    </row>
    <row r="31" spans="1:18" ht="27.75" customHeight="1" x14ac:dyDescent="0.35">
      <c r="B31" s="125"/>
      <c r="C31" s="116"/>
      <c r="D31" s="114" t="s">
        <v>2</v>
      </c>
      <c r="E31" s="139">
        <v>0</v>
      </c>
      <c r="F31" s="140">
        <v>0</v>
      </c>
      <c r="G31" s="140">
        <v>0</v>
      </c>
      <c r="H31" s="140">
        <v>4</v>
      </c>
      <c r="I31" s="140">
        <v>0</v>
      </c>
      <c r="J31" s="140">
        <v>0</v>
      </c>
      <c r="K31" s="140">
        <v>3</v>
      </c>
      <c r="L31" s="140">
        <v>0</v>
      </c>
      <c r="M31" s="141">
        <v>0</v>
      </c>
      <c r="O31" s="43" t="str">
        <f>O8</f>
        <v>Ripe fruity</v>
      </c>
      <c r="P31" s="41">
        <v>4</v>
      </c>
      <c r="Q31" s="30">
        <f>COUNT(E$7:E$26)/2</f>
        <v>4</v>
      </c>
      <c r="R31" s="42" t="str">
        <f>IF(CHITEST(P30:Q30,P31:Q31)&lt;0.05,"s","ns")</f>
        <v>ns</v>
      </c>
    </row>
    <row r="32" spans="1:18" ht="27.75" customHeight="1" thickBot="1" x14ac:dyDescent="0.4">
      <c r="B32" s="126"/>
      <c r="C32" s="116"/>
      <c r="D32" s="114" t="s">
        <v>3</v>
      </c>
      <c r="E32" s="139">
        <v>0</v>
      </c>
      <c r="F32" s="140">
        <v>0</v>
      </c>
      <c r="G32" s="140">
        <v>0</v>
      </c>
      <c r="H32" s="140">
        <v>4</v>
      </c>
      <c r="I32" s="140">
        <v>0</v>
      </c>
      <c r="J32" s="140">
        <v>0</v>
      </c>
      <c r="K32" s="140">
        <v>3</v>
      </c>
      <c r="L32" s="140">
        <v>0</v>
      </c>
      <c r="M32" s="141">
        <v>0</v>
      </c>
      <c r="O32" s="44" t="s">
        <v>52</v>
      </c>
      <c r="P32" s="45" t="str">
        <f>IF(SUM(P30:P31)&gt;COUNT(E30:E49),"Errore inserimento dato","OK!")</f>
        <v>OK!</v>
      </c>
      <c r="Q32" s="46"/>
      <c r="R32" s="47"/>
    </row>
    <row r="33" spans="2:15" ht="27.75" customHeight="1" thickTop="1" x14ac:dyDescent="0.35">
      <c r="B33" s="126"/>
      <c r="C33" s="116"/>
      <c r="D33" s="114" t="s">
        <v>4</v>
      </c>
      <c r="E33" s="140">
        <v>0</v>
      </c>
      <c r="F33" s="140">
        <v>0</v>
      </c>
      <c r="G33" s="140">
        <v>0</v>
      </c>
      <c r="H33" s="140">
        <v>4</v>
      </c>
      <c r="I33" s="140">
        <v>0</v>
      </c>
      <c r="J33" s="140">
        <v>0</v>
      </c>
      <c r="K33" s="140">
        <v>3</v>
      </c>
      <c r="L33" s="140">
        <v>0</v>
      </c>
      <c r="M33" s="141">
        <v>0</v>
      </c>
      <c r="O33" s="30" t="str">
        <f>$O$10</f>
        <v>Signif. 5%</v>
      </c>
    </row>
    <row r="34" spans="2:15" ht="27.75" customHeight="1" x14ac:dyDescent="0.35">
      <c r="B34" s="126"/>
      <c r="C34" s="116"/>
      <c r="D34" s="114" t="s">
        <v>5</v>
      </c>
      <c r="E34" s="140">
        <v>0</v>
      </c>
      <c r="F34" s="140">
        <v>0</v>
      </c>
      <c r="G34" s="140">
        <v>0</v>
      </c>
      <c r="H34" s="140">
        <v>4</v>
      </c>
      <c r="I34" s="140">
        <v>0</v>
      </c>
      <c r="J34" s="140">
        <v>0</v>
      </c>
      <c r="K34" s="140">
        <v>3</v>
      </c>
      <c r="L34" s="140">
        <v>0</v>
      </c>
      <c r="M34" s="141">
        <v>0</v>
      </c>
    </row>
    <row r="35" spans="2:15" ht="27.75" customHeight="1" x14ac:dyDescent="0.35">
      <c r="B35" s="126"/>
      <c r="C35" s="116"/>
      <c r="D35" s="114" t="s">
        <v>6</v>
      </c>
      <c r="E35" s="140">
        <v>0</v>
      </c>
      <c r="F35" s="140">
        <v>0</v>
      </c>
      <c r="G35" s="140">
        <v>0</v>
      </c>
      <c r="H35" s="140">
        <v>4</v>
      </c>
      <c r="I35" s="140">
        <v>0</v>
      </c>
      <c r="J35" s="140">
        <v>0</v>
      </c>
      <c r="K35" s="140">
        <v>3</v>
      </c>
      <c r="L35" s="140">
        <v>0</v>
      </c>
      <c r="M35" s="141">
        <v>0</v>
      </c>
    </row>
    <row r="36" spans="2:15" ht="27.75" customHeight="1" x14ac:dyDescent="0.35">
      <c r="B36" s="126"/>
      <c r="C36" s="116"/>
      <c r="D36" s="114" t="s">
        <v>7</v>
      </c>
      <c r="E36" s="140">
        <v>0</v>
      </c>
      <c r="F36" s="140">
        <v>0</v>
      </c>
      <c r="G36" s="140">
        <v>0</v>
      </c>
      <c r="H36" s="140">
        <v>4</v>
      </c>
      <c r="I36" s="140">
        <v>0</v>
      </c>
      <c r="J36" s="140">
        <v>0</v>
      </c>
      <c r="K36" s="140">
        <v>3</v>
      </c>
      <c r="L36" s="140">
        <v>0</v>
      </c>
      <c r="M36" s="141">
        <v>0</v>
      </c>
    </row>
    <row r="37" spans="2:15" ht="27.75" customHeight="1" x14ac:dyDescent="0.35">
      <c r="B37" s="126"/>
      <c r="C37" s="116"/>
      <c r="D37" s="114" t="s">
        <v>8</v>
      </c>
      <c r="E37" s="140">
        <v>0</v>
      </c>
      <c r="F37" s="140">
        <v>0</v>
      </c>
      <c r="G37" s="140">
        <v>1</v>
      </c>
      <c r="H37" s="140">
        <v>4</v>
      </c>
      <c r="I37" s="140">
        <v>0</v>
      </c>
      <c r="J37" s="140">
        <v>1</v>
      </c>
      <c r="K37" s="140">
        <v>3</v>
      </c>
      <c r="L37" s="140">
        <v>0</v>
      </c>
      <c r="M37" s="141">
        <v>0</v>
      </c>
    </row>
    <row r="38" spans="2:15" ht="27.75" customHeight="1" x14ac:dyDescent="0.35">
      <c r="B38" s="127"/>
      <c r="C38" s="117"/>
      <c r="D38" s="118" t="s">
        <v>9</v>
      </c>
      <c r="E38" s="142"/>
      <c r="F38" s="142"/>
      <c r="G38" s="142"/>
      <c r="H38" s="142"/>
      <c r="I38" s="142"/>
      <c r="J38" s="142"/>
      <c r="K38" s="142"/>
      <c r="L38" s="142"/>
      <c r="M38" s="143"/>
    </row>
    <row r="39" spans="2:15" ht="27.75" customHeight="1" x14ac:dyDescent="0.35">
      <c r="B39" s="127"/>
      <c r="C39" s="117"/>
      <c r="D39" s="118" t="s">
        <v>11</v>
      </c>
      <c r="E39" s="142"/>
      <c r="F39" s="142"/>
      <c r="G39" s="142"/>
      <c r="H39" s="142"/>
      <c r="I39" s="142"/>
      <c r="J39" s="142"/>
      <c r="K39" s="142"/>
      <c r="L39" s="142"/>
      <c r="M39" s="143"/>
    </row>
    <row r="40" spans="2:15" ht="27.75" customHeight="1" x14ac:dyDescent="0.35">
      <c r="B40" s="127"/>
      <c r="C40" s="117"/>
      <c r="D40" s="118" t="s">
        <v>12</v>
      </c>
      <c r="E40" s="142"/>
      <c r="F40" s="142"/>
      <c r="G40" s="142"/>
      <c r="H40" s="142"/>
      <c r="I40" s="142"/>
      <c r="J40" s="142"/>
      <c r="K40" s="142"/>
      <c r="L40" s="142"/>
      <c r="M40" s="143"/>
    </row>
    <row r="41" spans="2:15" ht="27.75" customHeight="1" x14ac:dyDescent="0.35">
      <c r="B41" s="127"/>
      <c r="C41" s="117"/>
      <c r="D41" s="118" t="s">
        <v>10</v>
      </c>
      <c r="E41" s="142"/>
      <c r="F41" s="142"/>
      <c r="G41" s="142"/>
      <c r="H41" s="142"/>
      <c r="I41" s="142"/>
      <c r="J41" s="142"/>
      <c r="K41" s="142"/>
      <c r="L41" s="142"/>
      <c r="M41" s="143"/>
    </row>
    <row r="42" spans="2:15" ht="27.75" customHeight="1" x14ac:dyDescent="0.35">
      <c r="B42" s="127"/>
      <c r="C42" s="117"/>
      <c r="D42" s="118" t="s">
        <v>54</v>
      </c>
      <c r="E42" s="142"/>
      <c r="F42" s="142"/>
      <c r="G42" s="142"/>
      <c r="H42" s="142"/>
      <c r="I42" s="142"/>
      <c r="J42" s="142"/>
      <c r="K42" s="142"/>
      <c r="L42" s="142"/>
      <c r="M42" s="143"/>
    </row>
    <row r="43" spans="2:15" ht="27.75" customHeight="1" x14ac:dyDescent="0.35">
      <c r="B43" s="127"/>
      <c r="C43" s="117"/>
      <c r="D43" s="118" t="s">
        <v>55</v>
      </c>
      <c r="E43" s="142"/>
      <c r="F43" s="142"/>
      <c r="G43" s="142"/>
      <c r="H43" s="142"/>
      <c r="I43" s="142"/>
      <c r="J43" s="142"/>
      <c r="K43" s="142"/>
      <c r="L43" s="142"/>
      <c r="M43" s="143"/>
    </row>
    <row r="44" spans="2:15" ht="27.75" customHeight="1" x14ac:dyDescent="0.35">
      <c r="B44" s="127"/>
      <c r="C44" s="117"/>
      <c r="D44" s="118" t="s">
        <v>56</v>
      </c>
      <c r="E44" s="142"/>
      <c r="F44" s="142"/>
      <c r="G44" s="142"/>
      <c r="H44" s="142"/>
      <c r="I44" s="142"/>
      <c r="J44" s="142"/>
      <c r="K44" s="142"/>
      <c r="L44" s="142"/>
      <c r="M44" s="143"/>
    </row>
    <row r="45" spans="2:15" ht="27.75" customHeight="1" x14ac:dyDescent="0.35">
      <c r="B45" s="127"/>
      <c r="C45" s="117"/>
      <c r="D45" s="118" t="s">
        <v>57</v>
      </c>
      <c r="E45" s="142"/>
      <c r="F45" s="142"/>
      <c r="G45" s="142"/>
      <c r="H45" s="142"/>
      <c r="I45" s="142"/>
      <c r="J45" s="142"/>
      <c r="K45" s="142"/>
      <c r="L45" s="142"/>
      <c r="M45" s="143"/>
    </row>
    <row r="46" spans="2:15" ht="27.75" customHeight="1" x14ac:dyDescent="0.35">
      <c r="B46" s="127"/>
      <c r="C46" s="117"/>
      <c r="D46" s="118" t="s">
        <v>58</v>
      </c>
      <c r="E46" s="142"/>
      <c r="F46" s="142"/>
      <c r="G46" s="142"/>
      <c r="H46" s="142"/>
      <c r="I46" s="142"/>
      <c r="J46" s="142"/>
      <c r="K46" s="142"/>
      <c r="L46" s="142"/>
      <c r="M46" s="143"/>
    </row>
    <row r="47" spans="2:15" ht="27.75" customHeight="1" x14ac:dyDescent="0.35">
      <c r="B47" s="127"/>
      <c r="C47" s="117"/>
      <c r="D47" s="118" t="s">
        <v>59</v>
      </c>
      <c r="E47" s="142"/>
      <c r="F47" s="142"/>
      <c r="G47" s="142"/>
      <c r="H47" s="142"/>
      <c r="I47" s="142"/>
      <c r="J47" s="142"/>
      <c r="K47" s="142"/>
      <c r="L47" s="142"/>
      <c r="M47" s="143"/>
    </row>
    <row r="48" spans="2:15" ht="27.75" customHeight="1" x14ac:dyDescent="0.35">
      <c r="B48" s="127"/>
      <c r="C48" s="117"/>
      <c r="D48" s="118" t="s">
        <v>60</v>
      </c>
      <c r="E48" s="142"/>
      <c r="F48" s="142"/>
      <c r="G48" s="142"/>
      <c r="H48" s="142"/>
      <c r="I48" s="142"/>
      <c r="J48" s="142"/>
      <c r="K48" s="142"/>
      <c r="L48" s="142"/>
      <c r="M48" s="143"/>
    </row>
    <row r="49" spans="1:18" ht="27.75" customHeight="1" x14ac:dyDescent="0.35">
      <c r="B49" s="128"/>
      <c r="C49" s="119"/>
      <c r="D49" s="120" t="s">
        <v>61</v>
      </c>
      <c r="E49" s="144"/>
      <c r="F49" s="144"/>
      <c r="G49" s="144"/>
      <c r="H49" s="144"/>
      <c r="I49" s="144"/>
      <c r="J49" s="144"/>
      <c r="K49" s="144"/>
      <c r="L49" s="144"/>
      <c r="M49" s="145"/>
    </row>
    <row r="50" spans="1:18" ht="27.75" customHeight="1" thickBot="1" x14ac:dyDescent="0.4">
      <c r="B50" s="121"/>
      <c r="C50" s="121"/>
      <c r="D50" s="49"/>
      <c r="E50" s="50"/>
      <c r="F50" s="50"/>
      <c r="G50" s="50"/>
      <c r="H50" s="50"/>
      <c r="I50" s="50"/>
      <c r="J50" s="50"/>
      <c r="K50" s="50"/>
      <c r="L50" s="50"/>
      <c r="M50" s="133"/>
    </row>
    <row r="51" spans="1:18" ht="27.75" customHeight="1" thickTop="1" x14ac:dyDescent="0.35">
      <c r="B51" s="121"/>
      <c r="C51" s="121"/>
      <c r="D51" s="48"/>
      <c r="E51" s="51"/>
      <c r="F51" s="51"/>
      <c r="G51" s="51"/>
      <c r="H51" s="51"/>
      <c r="I51" s="51"/>
      <c r="J51" s="51"/>
      <c r="K51" s="51"/>
      <c r="L51" s="51"/>
      <c r="M51" s="134"/>
      <c r="O51" s="34"/>
      <c r="P51" s="31"/>
      <c r="Q51" s="31"/>
      <c r="R51" s="32" t="s">
        <v>20</v>
      </c>
    </row>
    <row r="52" spans="1:18" ht="27.75" customHeight="1" x14ac:dyDescent="0.35">
      <c r="A52" s="28" t="s">
        <v>37</v>
      </c>
      <c r="B52" s="123" t="str">
        <f>B6</f>
        <v>Panel</v>
      </c>
      <c r="C52" s="112" t="str">
        <f>C6</f>
        <v>Sample</v>
      </c>
      <c r="D52" s="108" t="str">
        <f>D6</f>
        <v>Judge</v>
      </c>
      <c r="E52" s="108" t="str">
        <f t="shared" ref="E52:M52" si="1">E6</f>
        <v>Fusty/Muddy sediments</v>
      </c>
      <c r="F52" s="108" t="str">
        <f t="shared" si="1"/>
        <v>Musty/Humid/Earthy</v>
      </c>
      <c r="G52" s="108" t="str">
        <f t="shared" si="1"/>
        <v>Winey/vinegary/acid/sour</v>
      </c>
      <c r="H52" s="108" t="str">
        <f t="shared" si="1"/>
        <v>Frostbitten olives (wet wood)</v>
      </c>
      <c r="I52" s="108" t="str">
        <f t="shared" si="1"/>
        <v>Rancid</v>
      </c>
      <c r="J52" s="108" t="str">
        <f t="shared" si="1"/>
        <v>Other negative attribute</v>
      </c>
      <c r="K52" s="108" t="str">
        <f t="shared" si="1"/>
        <v>Fruity</v>
      </c>
      <c r="L52" s="108" t="str">
        <f t="shared" si="1"/>
        <v>Bitter</v>
      </c>
      <c r="M52" s="131" t="str">
        <f t="shared" si="1"/>
        <v>Pungent</v>
      </c>
      <c r="N52" s="35"/>
      <c r="O52" s="36" t="s">
        <v>48</v>
      </c>
      <c r="P52" s="37" t="s">
        <v>50</v>
      </c>
      <c r="Q52" s="38" t="s">
        <v>19</v>
      </c>
      <c r="R52" s="39" t="s">
        <v>49</v>
      </c>
    </row>
    <row r="53" spans="1:18" ht="27.75" customHeight="1" x14ac:dyDescent="0.35">
      <c r="B53" s="124"/>
      <c r="C53" s="132"/>
      <c r="D53" s="113" t="s">
        <v>1</v>
      </c>
      <c r="E53" s="137">
        <v>1.3</v>
      </c>
      <c r="F53" s="137">
        <v>0</v>
      </c>
      <c r="G53" s="137">
        <v>0</v>
      </c>
      <c r="H53" s="137">
        <v>7</v>
      </c>
      <c r="I53" s="137">
        <v>0</v>
      </c>
      <c r="J53" s="137">
        <v>0</v>
      </c>
      <c r="K53" s="137">
        <v>0</v>
      </c>
      <c r="L53" s="137">
        <v>0</v>
      </c>
      <c r="M53" s="138">
        <v>0</v>
      </c>
      <c r="O53" s="40" t="str">
        <f>O7</f>
        <v>Green fruity</v>
      </c>
      <c r="P53" s="41">
        <v>6</v>
      </c>
      <c r="Q53" s="30">
        <f>COUNT(E$7:E$26)/2</f>
        <v>4</v>
      </c>
      <c r="R53" s="42" t="str">
        <f>IF(CHITEST(P53:Q53,P54:Q54)&lt;0.05,"s","ns")</f>
        <v>s</v>
      </c>
    </row>
    <row r="54" spans="1:18" ht="27.75" customHeight="1" x14ac:dyDescent="0.35">
      <c r="B54" s="125"/>
      <c r="C54" s="116"/>
      <c r="D54" s="115" t="s">
        <v>2</v>
      </c>
      <c r="E54" s="139">
        <v>0</v>
      </c>
      <c r="F54" s="140">
        <v>0</v>
      </c>
      <c r="G54" s="140">
        <v>0</v>
      </c>
      <c r="H54" s="140">
        <v>7</v>
      </c>
      <c r="I54" s="140">
        <v>0</v>
      </c>
      <c r="J54" s="140">
        <v>0</v>
      </c>
      <c r="K54" s="140">
        <v>1</v>
      </c>
      <c r="L54" s="140">
        <v>0</v>
      </c>
      <c r="M54" s="141">
        <v>0</v>
      </c>
      <c r="O54" s="43" t="str">
        <f>O8</f>
        <v>Ripe fruity</v>
      </c>
      <c r="P54" s="41">
        <v>2</v>
      </c>
      <c r="Q54" s="30">
        <f>COUNT(E$7:E$26)/2</f>
        <v>4</v>
      </c>
      <c r="R54" s="42" t="str">
        <f>IF(CHITEST(P53:Q53,P54:Q54)&lt;0.05,"s","ns")</f>
        <v>s</v>
      </c>
    </row>
    <row r="55" spans="1:18" ht="27.75" customHeight="1" thickBot="1" x14ac:dyDescent="0.4">
      <c r="B55" s="126"/>
      <c r="C55" s="116"/>
      <c r="D55" s="115" t="s">
        <v>3</v>
      </c>
      <c r="E55" s="139">
        <v>0</v>
      </c>
      <c r="F55" s="140">
        <v>0</v>
      </c>
      <c r="G55" s="140">
        <v>0</v>
      </c>
      <c r="H55" s="140">
        <v>7</v>
      </c>
      <c r="I55" s="140">
        <v>0</v>
      </c>
      <c r="J55" s="140">
        <v>0</v>
      </c>
      <c r="K55" s="140">
        <v>1</v>
      </c>
      <c r="L55" s="140">
        <v>0</v>
      </c>
      <c r="M55" s="141">
        <v>0</v>
      </c>
      <c r="O55" s="44" t="s">
        <v>52</v>
      </c>
      <c r="P55" s="45" t="str">
        <f>IF(SUM(P53:P54)&gt;COUNT(E53:E72),"Errore inserimento dato","OK!")</f>
        <v>OK!</v>
      </c>
      <c r="Q55" s="46"/>
      <c r="R55" s="47"/>
    </row>
    <row r="56" spans="1:18" ht="27.75" customHeight="1" thickTop="1" x14ac:dyDescent="0.35">
      <c r="B56" s="126"/>
      <c r="C56" s="116"/>
      <c r="D56" s="115" t="s">
        <v>4</v>
      </c>
      <c r="E56" s="140">
        <v>0</v>
      </c>
      <c r="F56" s="140">
        <v>0</v>
      </c>
      <c r="G56" s="140">
        <v>0</v>
      </c>
      <c r="H56" s="140">
        <v>7</v>
      </c>
      <c r="I56" s="140">
        <v>0</v>
      </c>
      <c r="J56" s="140">
        <v>0</v>
      </c>
      <c r="K56" s="140">
        <v>1</v>
      </c>
      <c r="L56" s="140">
        <v>0</v>
      </c>
      <c r="M56" s="141">
        <v>0</v>
      </c>
      <c r="O56" s="30" t="str">
        <f>$O$10</f>
        <v>Signif. 5%</v>
      </c>
    </row>
    <row r="57" spans="1:18" ht="27.75" customHeight="1" x14ac:dyDescent="0.35">
      <c r="B57" s="126"/>
      <c r="C57" s="116"/>
      <c r="D57" s="115" t="s">
        <v>5</v>
      </c>
      <c r="E57" s="140">
        <v>1.2</v>
      </c>
      <c r="F57" s="140">
        <v>0</v>
      </c>
      <c r="G57" s="140">
        <v>0</v>
      </c>
      <c r="H57" s="140">
        <v>7</v>
      </c>
      <c r="I57" s="140">
        <v>0</v>
      </c>
      <c r="J57" s="140">
        <v>0</v>
      </c>
      <c r="K57" s="140">
        <v>1</v>
      </c>
      <c r="L57" s="140">
        <v>0</v>
      </c>
      <c r="M57" s="141">
        <v>0</v>
      </c>
    </row>
    <row r="58" spans="1:18" ht="27.75" customHeight="1" x14ac:dyDescent="0.35">
      <c r="B58" s="126"/>
      <c r="C58" s="116"/>
      <c r="D58" s="115" t="s">
        <v>6</v>
      </c>
      <c r="E58" s="140">
        <v>0</v>
      </c>
      <c r="F58" s="140">
        <v>0</v>
      </c>
      <c r="G58" s="140">
        <v>0</v>
      </c>
      <c r="H58" s="140">
        <v>7</v>
      </c>
      <c r="I58" s="140">
        <v>0</v>
      </c>
      <c r="J58" s="140">
        <v>0</v>
      </c>
      <c r="K58" s="140">
        <v>1</v>
      </c>
      <c r="L58" s="140">
        <v>0</v>
      </c>
      <c r="M58" s="141">
        <v>0</v>
      </c>
    </row>
    <row r="59" spans="1:18" ht="27.75" customHeight="1" x14ac:dyDescent="0.35">
      <c r="B59" s="126"/>
      <c r="C59" s="116"/>
      <c r="D59" s="115" t="s">
        <v>7</v>
      </c>
      <c r="E59" s="140">
        <v>0</v>
      </c>
      <c r="F59" s="140">
        <v>0</v>
      </c>
      <c r="G59" s="140">
        <v>0</v>
      </c>
      <c r="H59" s="140">
        <v>7</v>
      </c>
      <c r="I59" s="140">
        <v>0</v>
      </c>
      <c r="J59" s="140">
        <v>0</v>
      </c>
      <c r="K59" s="140">
        <v>1</v>
      </c>
      <c r="L59" s="140">
        <v>0</v>
      </c>
      <c r="M59" s="141">
        <v>0</v>
      </c>
    </row>
    <row r="60" spans="1:18" ht="27.75" customHeight="1" x14ac:dyDescent="0.35">
      <c r="B60" s="126"/>
      <c r="C60" s="116"/>
      <c r="D60" s="115" t="s">
        <v>8</v>
      </c>
      <c r="E60" s="140">
        <v>0</v>
      </c>
      <c r="F60" s="140">
        <v>0</v>
      </c>
      <c r="G60" s="140">
        <v>0</v>
      </c>
      <c r="H60" s="140">
        <v>7</v>
      </c>
      <c r="I60" s="140">
        <v>0</v>
      </c>
      <c r="J60" s="140">
        <v>0</v>
      </c>
      <c r="K60" s="140">
        <v>1</v>
      </c>
      <c r="L60" s="140">
        <v>0</v>
      </c>
      <c r="M60" s="141">
        <v>0</v>
      </c>
    </row>
    <row r="61" spans="1:18" ht="27.75" customHeight="1" x14ac:dyDescent="0.35">
      <c r="B61" s="127"/>
      <c r="C61" s="117"/>
      <c r="D61" s="118" t="s">
        <v>9</v>
      </c>
      <c r="E61" s="142"/>
      <c r="F61" s="142"/>
      <c r="G61" s="142"/>
      <c r="H61" s="142"/>
      <c r="I61" s="142"/>
      <c r="J61" s="142"/>
      <c r="K61" s="142"/>
      <c r="L61" s="142"/>
      <c r="M61" s="143"/>
    </row>
    <row r="62" spans="1:18" ht="27.75" customHeight="1" x14ac:dyDescent="0.35">
      <c r="B62" s="127"/>
      <c r="C62" s="117"/>
      <c r="D62" s="118" t="s">
        <v>11</v>
      </c>
      <c r="E62" s="142"/>
      <c r="F62" s="142"/>
      <c r="G62" s="142"/>
      <c r="H62" s="142"/>
      <c r="I62" s="142"/>
      <c r="J62" s="142"/>
      <c r="K62" s="142"/>
      <c r="L62" s="142"/>
      <c r="M62" s="143"/>
    </row>
    <row r="63" spans="1:18" ht="27.75" customHeight="1" x14ac:dyDescent="0.35">
      <c r="B63" s="127"/>
      <c r="C63" s="117"/>
      <c r="D63" s="118" t="s">
        <v>12</v>
      </c>
      <c r="E63" s="142"/>
      <c r="F63" s="142"/>
      <c r="G63" s="142"/>
      <c r="H63" s="142"/>
      <c r="I63" s="142"/>
      <c r="J63" s="142"/>
      <c r="K63" s="142"/>
      <c r="L63" s="142"/>
      <c r="M63" s="143"/>
    </row>
    <row r="64" spans="1:18" ht="27.75" customHeight="1" x14ac:dyDescent="0.35">
      <c r="B64" s="127"/>
      <c r="C64" s="117"/>
      <c r="D64" s="118" t="s">
        <v>10</v>
      </c>
      <c r="E64" s="142"/>
      <c r="F64" s="142"/>
      <c r="G64" s="142"/>
      <c r="H64" s="142"/>
      <c r="I64" s="142"/>
      <c r="J64" s="142"/>
      <c r="K64" s="142"/>
      <c r="L64" s="142"/>
      <c r="M64" s="143"/>
    </row>
    <row r="65" spans="1:18" ht="27.75" customHeight="1" x14ac:dyDescent="0.35">
      <c r="B65" s="127"/>
      <c r="C65" s="117"/>
      <c r="D65" s="118" t="s">
        <v>54</v>
      </c>
      <c r="E65" s="142"/>
      <c r="F65" s="142"/>
      <c r="G65" s="142"/>
      <c r="H65" s="142"/>
      <c r="I65" s="142"/>
      <c r="J65" s="142"/>
      <c r="K65" s="142"/>
      <c r="L65" s="142"/>
      <c r="M65" s="143"/>
    </row>
    <row r="66" spans="1:18" ht="27.75" customHeight="1" x14ac:dyDescent="0.35">
      <c r="B66" s="127"/>
      <c r="C66" s="117"/>
      <c r="D66" s="118" t="s">
        <v>55</v>
      </c>
      <c r="E66" s="142"/>
      <c r="F66" s="142"/>
      <c r="G66" s="142"/>
      <c r="H66" s="142"/>
      <c r="I66" s="142"/>
      <c r="J66" s="142"/>
      <c r="K66" s="142"/>
      <c r="L66" s="142"/>
      <c r="M66" s="143"/>
    </row>
    <row r="67" spans="1:18" ht="27.75" customHeight="1" x14ac:dyDescent="0.35">
      <c r="B67" s="127"/>
      <c r="C67" s="117"/>
      <c r="D67" s="118" t="s">
        <v>56</v>
      </c>
      <c r="E67" s="142"/>
      <c r="F67" s="142"/>
      <c r="G67" s="142"/>
      <c r="H67" s="142"/>
      <c r="I67" s="142"/>
      <c r="J67" s="142"/>
      <c r="K67" s="142"/>
      <c r="L67" s="142"/>
      <c r="M67" s="143"/>
    </row>
    <row r="68" spans="1:18" ht="27.75" customHeight="1" x14ac:dyDescent="0.35">
      <c r="B68" s="127"/>
      <c r="C68" s="117"/>
      <c r="D68" s="118" t="s">
        <v>57</v>
      </c>
      <c r="E68" s="142"/>
      <c r="F68" s="142"/>
      <c r="G68" s="142"/>
      <c r="H68" s="142"/>
      <c r="I68" s="142"/>
      <c r="J68" s="142"/>
      <c r="K68" s="142"/>
      <c r="L68" s="142"/>
      <c r="M68" s="143"/>
    </row>
    <row r="69" spans="1:18" ht="27.75" customHeight="1" x14ac:dyDescent="0.35">
      <c r="B69" s="127"/>
      <c r="C69" s="117"/>
      <c r="D69" s="118" t="s">
        <v>58</v>
      </c>
      <c r="E69" s="142"/>
      <c r="F69" s="142"/>
      <c r="G69" s="142"/>
      <c r="H69" s="142"/>
      <c r="I69" s="142"/>
      <c r="J69" s="142"/>
      <c r="K69" s="142"/>
      <c r="L69" s="142"/>
      <c r="M69" s="143"/>
    </row>
    <row r="70" spans="1:18" ht="27.75" customHeight="1" x14ac:dyDescent="0.35">
      <c r="B70" s="127"/>
      <c r="C70" s="117"/>
      <c r="D70" s="118" t="s">
        <v>59</v>
      </c>
      <c r="E70" s="142"/>
      <c r="F70" s="142"/>
      <c r="G70" s="142"/>
      <c r="H70" s="142"/>
      <c r="I70" s="142"/>
      <c r="J70" s="142"/>
      <c r="K70" s="142"/>
      <c r="L70" s="142"/>
      <c r="M70" s="143"/>
    </row>
    <row r="71" spans="1:18" ht="27.75" customHeight="1" x14ac:dyDescent="0.35">
      <c r="B71" s="127"/>
      <c r="C71" s="117"/>
      <c r="D71" s="118" t="s">
        <v>60</v>
      </c>
      <c r="E71" s="142"/>
      <c r="F71" s="142"/>
      <c r="G71" s="142"/>
      <c r="H71" s="142"/>
      <c r="I71" s="142"/>
      <c r="J71" s="142"/>
      <c r="K71" s="142"/>
      <c r="L71" s="142"/>
      <c r="M71" s="143"/>
    </row>
    <row r="72" spans="1:18" ht="27.75" customHeight="1" x14ac:dyDescent="0.35">
      <c r="B72" s="128"/>
      <c r="C72" s="119"/>
      <c r="D72" s="120" t="s">
        <v>61</v>
      </c>
      <c r="E72" s="144"/>
      <c r="F72" s="144"/>
      <c r="G72" s="144"/>
      <c r="H72" s="144"/>
      <c r="I72" s="144"/>
      <c r="J72" s="144"/>
      <c r="K72" s="144"/>
      <c r="L72" s="144"/>
      <c r="M72" s="145"/>
    </row>
    <row r="73" spans="1:18" ht="27.75" customHeight="1" thickBot="1" x14ac:dyDescent="0.4">
      <c r="B73" s="121"/>
      <c r="C73" s="121"/>
      <c r="D73" s="49"/>
      <c r="E73" s="50"/>
      <c r="F73" s="50"/>
      <c r="G73" s="50"/>
      <c r="H73" s="50"/>
      <c r="I73" s="50"/>
      <c r="J73" s="50"/>
      <c r="K73" s="50"/>
      <c r="L73" s="50"/>
      <c r="M73" s="133"/>
    </row>
    <row r="74" spans="1:18" ht="27.75" customHeight="1" thickTop="1" x14ac:dyDescent="0.35">
      <c r="B74" s="121"/>
      <c r="C74" s="121"/>
      <c r="D74" s="48"/>
      <c r="E74" s="51"/>
      <c r="F74" s="51"/>
      <c r="G74" s="51"/>
      <c r="H74" s="51"/>
      <c r="I74" s="51"/>
      <c r="J74" s="51"/>
      <c r="K74" s="51"/>
      <c r="L74" s="51"/>
      <c r="M74" s="134"/>
      <c r="O74" s="34"/>
      <c r="P74" s="31"/>
      <c r="Q74" s="31"/>
      <c r="R74" s="32" t="s">
        <v>20</v>
      </c>
    </row>
    <row r="75" spans="1:18" ht="27.75" customHeight="1" x14ac:dyDescent="0.35">
      <c r="A75" s="28" t="s">
        <v>38</v>
      </c>
      <c r="B75" s="123" t="str">
        <f>B6</f>
        <v>Panel</v>
      </c>
      <c r="C75" s="112" t="str">
        <f>C6</f>
        <v>Sample</v>
      </c>
      <c r="D75" s="108" t="str">
        <f>D6</f>
        <v>Judge</v>
      </c>
      <c r="E75" s="108" t="str">
        <f t="shared" ref="E75:M75" si="2">E6</f>
        <v>Fusty/Muddy sediments</v>
      </c>
      <c r="F75" s="108" t="str">
        <f t="shared" si="2"/>
        <v>Musty/Humid/Earthy</v>
      </c>
      <c r="G75" s="108" t="str">
        <f t="shared" si="2"/>
        <v>Winey/vinegary/acid/sour</v>
      </c>
      <c r="H75" s="108" t="str">
        <f t="shared" si="2"/>
        <v>Frostbitten olives (wet wood)</v>
      </c>
      <c r="I75" s="108" t="str">
        <f t="shared" si="2"/>
        <v>Rancid</v>
      </c>
      <c r="J75" s="108" t="str">
        <f t="shared" si="2"/>
        <v>Other negative attribute</v>
      </c>
      <c r="K75" s="108" t="str">
        <f t="shared" si="2"/>
        <v>Fruity</v>
      </c>
      <c r="L75" s="108" t="str">
        <f t="shared" si="2"/>
        <v>Bitter</v>
      </c>
      <c r="M75" s="131" t="str">
        <f t="shared" si="2"/>
        <v>Pungent</v>
      </c>
      <c r="N75" s="35"/>
      <c r="O75" s="36" t="s">
        <v>48</v>
      </c>
      <c r="P75" s="37" t="s">
        <v>50</v>
      </c>
      <c r="Q75" s="38" t="s">
        <v>19</v>
      </c>
      <c r="R75" s="39" t="s">
        <v>49</v>
      </c>
    </row>
    <row r="76" spans="1:18" ht="27.75" customHeight="1" x14ac:dyDescent="0.35">
      <c r="B76" s="124"/>
      <c r="C76" s="132"/>
      <c r="D76" s="113" t="s">
        <v>1</v>
      </c>
      <c r="E76" s="137">
        <v>0</v>
      </c>
      <c r="F76" s="137">
        <v>0</v>
      </c>
      <c r="G76" s="137">
        <v>0</v>
      </c>
      <c r="H76" s="137">
        <v>2</v>
      </c>
      <c r="I76" s="137">
        <v>0</v>
      </c>
      <c r="J76" s="137">
        <v>0</v>
      </c>
      <c r="K76" s="137">
        <v>3</v>
      </c>
      <c r="L76" s="137">
        <v>0</v>
      </c>
      <c r="M76" s="138">
        <v>0</v>
      </c>
      <c r="O76" s="40" t="str">
        <f>O7</f>
        <v>Green fruity</v>
      </c>
      <c r="P76" s="41">
        <v>4</v>
      </c>
      <c r="Q76" s="30">
        <f>COUNT(E$7:E$26)/2</f>
        <v>4</v>
      </c>
      <c r="R76" s="42" t="str">
        <f>IF(CHITEST(P76:Q76,P77:Q77)&lt;0.05,"s","ns")</f>
        <v>ns</v>
      </c>
    </row>
    <row r="77" spans="1:18" ht="27.75" customHeight="1" x14ac:dyDescent="0.35">
      <c r="B77" s="125"/>
      <c r="C77" s="116"/>
      <c r="D77" s="115" t="s">
        <v>2</v>
      </c>
      <c r="E77" s="139">
        <v>0</v>
      </c>
      <c r="F77" s="140">
        <v>0</v>
      </c>
      <c r="G77" s="140">
        <v>0</v>
      </c>
      <c r="H77" s="140">
        <v>2</v>
      </c>
      <c r="I77" s="140">
        <v>0</v>
      </c>
      <c r="J77" s="140">
        <v>0</v>
      </c>
      <c r="K77" s="140">
        <v>3</v>
      </c>
      <c r="L77" s="140">
        <v>0</v>
      </c>
      <c r="M77" s="141">
        <v>0</v>
      </c>
      <c r="O77" s="43" t="str">
        <f>O8</f>
        <v>Ripe fruity</v>
      </c>
      <c r="P77" s="41">
        <v>4</v>
      </c>
      <c r="Q77" s="30">
        <f>COUNT(E$7:E$26)/2</f>
        <v>4</v>
      </c>
      <c r="R77" s="42" t="str">
        <f>IF(CHITEST(P76:Q76,P77:Q77)&lt;0.05,"s","ns")</f>
        <v>ns</v>
      </c>
    </row>
    <row r="78" spans="1:18" ht="27.75" customHeight="1" x14ac:dyDescent="0.35">
      <c r="B78" s="126"/>
      <c r="C78" s="116"/>
      <c r="D78" s="115" t="s">
        <v>3</v>
      </c>
      <c r="E78" s="139">
        <v>0</v>
      </c>
      <c r="F78" s="140">
        <v>0</v>
      </c>
      <c r="G78" s="140">
        <v>0</v>
      </c>
      <c r="H78" s="140">
        <v>2</v>
      </c>
      <c r="I78" s="140">
        <v>0</v>
      </c>
      <c r="J78" s="140">
        <v>0</v>
      </c>
      <c r="K78" s="140">
        <v>3</v>
      </c>
      <c r="L78" s="140">
        <v>0</v>
      </c>
      <c r="M78" s="141">
        <v>0</v>
      </c>
      <c r="O78" s="43"/>
      <c r="P78" s="41"/>
      <c r="R78" s="42"/>
    </row>
    <row r="79" spans="1:18" ht="27.75" customHeight="1" thickBot="1" x14ac:dyDescent="0.4">
      <c r="B79" s="126"/>
      <c r="C79" s="116"/>
      <c r="D79" s="115" t="s">
        <v>4</v>
      </c>
      <c r="E79" s="140">
        <v>0</v>
      </c>
      <c r="F79" s="140">
        <v>0</v>
      </c>
      <c r="G79" s="140">
        <v>2.5</v>
      </c>
      <c r="H79" s="140">
        <v>2</v>
      </c>
      <c r="I79" s="140">
        <v>0</v>
      </c>
      <c r="J79" s="140">
        <v>0</v>
      </c>
      <c r="K79" s="140">
        <v>3</v>
      </c>
      <c r="L79" s="140">
        <v>0</v>
      </c>
      <c r="M79" s="141">
        <v>0</v>
      </c>
      <c r="O79" s="44" t="s">
        <v>52</v>
      </c>
      <c r="P79" s="45" t="str">
        <f>IF(SUM(P76:P77)&gt;COUNT(E76:E95),"Errore inserimento dato","OK!")</f>
        <v>OK!</v>
      </c>
      <c r="Q79" s="46"/>
      <c r="R79" s="47"/>
    </row>
    <row r="80" spans="1:18" ht="27.75" customHeight="1" thickTop="1" x14ac:dyDescent="0.35">
      <c r="B80" s="126"/>
      <c r="C80" s="116"/>
      <c r="D80" s="115" t="s">
        <v>5</v>
      </c>
      <c r="E80" s="140">
        <v>0</v>
      </c>
      <c r="F80" s="140">
        <v>0</v>
      </c>
      <c r="G80" s="140">
        <v>0</v>
      </c>
      <c r="H80" s="140">
        <v>2</v>
      </c>
      <c r="I80" s="140">
        <v>0</v>
      </c>
      <c r="J80" s="140">
        <v>0</v>
      </c>
      <c r="K80" s="140">
        <v>3</v>
      </c>
      <c r="L80" s="140">
        <v>0</v>
      </c>
      <c r="M80" s="141">
        <v>0</v>
      </c>
      <c r="O80" s="30" t="str">
        <f>$O$10</f>
        <v>Signif. 5%</v>
      </c>
      <c r="P80" s="35"/>
    </row>
    <row r="81" spans="2:16" ht="27.75" customHeight="1" x14ac:dyDescent="0.35">
      <c r="B81" s="126"/>
      <c r="C81" s="116"/>
      <c r="D81" s="115" t="s">
        <v>6</v>
      </c>
      <c r="E81" s="140">
        <v>0</v>
      </c>
      <c r="F81" s="140">
        <v>0</v>
      </c>
      <c r="G81" s="140">
        <v>0</v>
      </c>
      <c r="H81" s="140">
        <v>2</v>
      </c>
      <c r="I81" s="140">
        <v>0</v>
      </c>
      <c r="J81" s="140">
        <v>0</v>
      </c>
      <c r="K81" s="140">
        <v>3</v>
      </c>
      <c r="L81" s="140">
        <v>0</v>
      </c>
      <c r="M81" s="141">
        <v>0</v>
      </c>
      <c r="P81" s="35"/>
    </row>
    <row r="82" spans="2:16" ht="27.75" customHeight="1" x14ac:dyDescent="0.35">
      <c r="B82" s="126"/>
      <c r="C82" s="116"/>
      <c r="D82" s="115" t="s">
        <v>7</v>
      </c>
      <c r="E82" s="140">
        <v>0</v>
      </c>
      <c r="F82" s="140">
        <v>0</v>
      </c>
      <c r="G82" s="140">
        <v>0</v>
      </c>
      <c r="H82" s="140">
        <v>2</v>
      </c>
      <c r="I82" s="140">
        <v>0.9</v>
      </c>
      <c r="J82" s="140">
        <v>0</v>
      </c>
      <c r="K82" s="140">
        <v>3</v>
      </c>
      <c r="L82" s="140">
        <v>0</v>
      </c>
      <c r="M82" s="141">
        <v>0</v>
      </c>
      <c r="P82" s="35"/>
    </row>
    <row r="83" spans="2:16" ht="27.75" customHeight="1" x14ac:dyDescent="0.35">
      <c r="B83" s="126"/>
      <c r="C83" s="116"/>
      <c r="D83" s="115" t="s">
        <v>8</v>
      </c>
      <c r="E83" s="140">
        <v>0</v>
      </c>
      <c r="F83" s="140">
        <v>0</v>
      </c>
      <c r="G83" s="140">
        <v>0</v>
      </c>
      <c r="H83" s="140">
        <v>2</v>
      </c>
      <c r="I83" s="140">
        <v>0</v>
      </c>
      <c r="J83" s="140">
        <v>0</v>
      </c>
      <c r="K83" s="140">
        <v>3</v>
      </c>
      <c r="L83" s="140">
        <v>0</v>
      </c>
      <c r="M83" s="141">
        <v>0</v>
      </c>
      <c r="P83" s="35"/>
    </row>
    <row r="84" spans="2:16" ht="27.75" customHeight="1" x14ac:dyDescent="0.35">
      <c r="B84" s="127"/>
      <c r="C84" s="117"/>
      <c r="D84" s="118" t="s">
        <v>9</v>
      </c>
      <c r="E84" s="142"/>
      <c r="F84" s="142"/>
      <c r="G84" s="142"/>
      <c r="H84" s="142"/>
      <c r="I84" s="142"/>
      <c r="J84" s="142"/>
      <c r="K84" s="142"/>
      <c r="L84" s="142"/>
      <c r="M84" s="143"/>
    </row>
    <row r="85" spans="2:16" ht="27.75" customHeight="1" x14ac:dyDescent="0.35">
      <c r="B85" s="127"/>
      <c r="C85" s="117"/>
      <c r="D85" s="118" t="s">
        <v>11</v>
      </c>
      <c r="E85" s="142"/>
      <c r="F85" s="142"/>
      <c r="G85" s="142"/>
      <c r="H85" s="142"/>
      <c r="I85" s="142"/>
      <c r="J85" s="142"/>
      <c r="K85" s="142"/>
      <c r="L85" s="142"/>
      <c r="M85" s="143"/>
    </row>
    <row r="86" spans="2:16" ht="27.75" customHeight="1" x14ac:dyDescent="0.35">
      <c r="B86" s="127"/>
      <c r="C86" s="117"/>
      <c r="D86" s="118" t="s">
        <v>12</v>
      </c>
      <c r="E86" s="142"/>
      <c r="F86" s="142"/>
      <c r="G86" s="142"/>
      <c r="H86" s="142"/>
      <c r="I86" s="142"/>
      <c r="J86" s="142"/>
      <c r="K86" s="142"/>
      <c r="L86" s="142"/>
      <c r="M86" s="143"/>
    </row>
    <row r="87" spans="2:16" ht="27.75" customHeight="1" x14ac:dyDescent="0.35">
      <c r="B87" s="127"/>
      <c r="C87" s="117"/>
      <c r="D87" s="118" t="s">
        <v>10</v>
      </c>
      <c r="E87" s="142"/>
      <c r="F87" s="142"/>
      <c r="G87" s="142"/>
      <c r="H87" s="142"/>
      <c r="I87" s="142"/>
      <c r="J87" s="142"/>
      <c r="K87" s="142"/>
      <c r="L87" s="142"/>
      <c r="M87" s="143"/>
    </row>
    <row r="88" spans="2:16" ht="27.75" customHeight="1" x14ac:dyDescent="0.35">
      <c r="B88" s="127"/>
      <c r="C88" s="117"/>
      <c r="D88" s="118" t="s">
        <v>54</v>
      </c>
      <c r="E88" s="142"/>
      <c r="F88" s="142"/>
      <c r="G88" s="142"/>
      <c r="H88" s="142"/>
      <c r="I88" s="142"/>
      <c r="J88" s="142"/>
      <c r="K88" s="142"/>
      <c r="L88" s="142"/>
      <c r="M88" s="143"/>
    </row>
    <row r="89" spans="2:16" ht="27.75" customHeight="1" x14ac:dyDescent="0.35">
      <c r="B89" s="127"/>
      <c r="C89" s="117"/>
      <c r="D89" s="118" t="s">
        <v>55</v>
      </c>
      <c r="E89" s="142"/>
      <c r="F89" s="142"/>
      <c r="G89" s="142"/>
      <c r="H89" s="142"/>
      <c r="I89" s="142"/>
      <c r="J89" s="142"/>
      <c r="K89" s="142"/>
      <c r="L89" s="142"/>
      <c r="M89" s="143"/>
    </row>
    <row r="90" spans="2:16" ht="27.75" customHeight="1" x14ac:dyDescent="0.35">
      <c r="B90" s="127"/>
      <c r="C90" s="117"/>
      <c r="D90" s="118" t="s">
        <v>56</v>
      </c>
      <c r="E90" s="142"/>
      <c r="F90" s="142"/>
      <c r="G90" s="142"/>
      <c r="H90" s="142"/>
      <c r="I90" s="142"/>
      <c r="J90" s="142"/>
      <c r="K90" s="142"/>
      <c r="L90" s="142"/>
      <c r="M90" s="143"/>
    </row>
    <row r="91" spans="2:16" ht="27.75" customHeight="1" x14ac:dyDescent="0.35">
      <c r="B91" s="127"/>
      <c r="C91" s="117"/>
      <c r="D91" s="118" t="s">
        <v>57</v>
      </c>
      <c r="E91" s="142"/>
      <c r="F91" s="142"/>
      <c r="G91" s="142"/>
      <c r="H91" s="142"/>
      <c r="I91" s="142"/>
      <c r="J91" s="142"/>
      <c r="K91" s="142"/>
      <c r="L91" s="142"/>
      <c r="M91" s="143"/>
    </row>
    <row r="92" spans="2:16" ht="27.75" customHeight="1" x14ac:dyDescent="0.35">
      <c r="B92" s="127"/>
      <c r="C92" s="117"/>
      <c r="D92" s="118" t="s">
        <v>58</v>
      </c>
      <c r="E92" s="142"/>
      <c r="F92" s="142"/>
      <c r="G92" s="142"/>
      <c r="H92" s="142"/>
      <c r="I92" s="142"/>
      <c r="J92" s="142"/>
      <c r="K92" s="142"/>
      <c r="L92" s="142"/>
      <c r="M92" s="143"/>
    </row>
    <row r="93" spans="2:16" ht="27.75" customHeight="1" x14ac:dyDescent="0.35">
      <c r="B93" s="127"/>
      <c r="C93" s="117"/>
      <c r="D93" s="118" t="s">
        <v>59</v>
      </c>
      <c r="E93" s="142"/>
      <c r="F93" s="142"/>
      <c r="G93" s="142"/>
      <c r="H93" s="142"/>
      <c r="I93" s="142"/>
      <c r="J93" s="142"/>
      <c r="K93" s="142"/>
      <c r="L93" s="142"/>
      <c r="M93" s="143"/>
    </row>
    <row r="94" spans="2:16" ht="27.75" customHeight="1" x14ac:dyDescent="0.35">
      <c r="B94" s="127"/>
      <c r="C94" s="117"/>
      <c r="D94" s="118" t="s">
        <v>60</v>
      </c>
      <c r="E94" s="142"/>
      <c r="F94" s="142"/>
      <c r="G94" s="142"/>
      <c r="H94" s="142"/>
      <c r="I94" s="142"/>
      <c r="J94" s="142"/>
      <c r="K94" s="142"/>
      <c r="L94" s="142"/>
      <c r="M94" s="143"/>
    </row>
    <row r="95" spans="2:16" ht="27.75" customHeight="1" x14ac:dyDescent="0.35">
      <c r="B95" s="128"/>
      <c r="C95" s="119"/>
      <c r="D95" s="120" t="s">
        <v>61</v>
      </c>
      <c r="E95" s="144"/>
      <c r="F95" s="144"/>
      <c r="G95" s="144"/>
      <c r="H95" s="144"/>
      <c r="I95" s="144"/>
      <c r="J95" s="144"/>
      <c r="K95" s="144"/>
      <c r="L95" s="144"/>
      <c r="M95" s="145"/>
    </row>
    <row r="96" spans="2:16" ht="27.75" customHeight="1" thickBot="1" x14ac:dyDescent="0.4">
      <c r="B96" s="121"/>
      <c r="C96" s="121"/>
      <c r="D96" s="49"/>
      <c r="E96" s="50"/>
      <c r="F96" s="50"/>
      <c r="G96" s="50"/>
      <c r="H96" s="50"/>
      <c r="I96" s="50"/>
      <c r="J96" s="50"/>
      <c r="K96" s="50"/>
      <c r="L96" s="50"/>
      <c r="M96" s="133"/>
    </row>
    <row r="97" spans="1:18" ht="27.75" customHeight="1" thickTop="1" x14ac:dyDescent="0.35">
      <c r="B97" s="121"/>
      <c r="C97" s="121"/>
      <c r="D97" s="48"/>
      <c r="E97" s="51"/>
      <c r="F97" s="51"/>
      <c r="G97" s="51"/>
      <c r="H97" s="51"/>
      <c r="I97" s="51"/>
      <c r="J97" s="51"/>
      <c r="K97" s="51"/>
      <c r="L97" s="51"/>
      <c r="M97" s="134"/>
      <c r="O97" s="34"/>
      <c r="P97" s="31"/>
      <c r="Q97" s="31"/>
      <c r="R97" s="32" t="s">
        <v>20</v>
      </c>
    </row>
    <row r="98" spans="1:18" ht="27.75" customHeight="1" x14ac:dyDescent="0.35">
      <c r="A98" s="28" t="s">
        <v>39</v>
      </c>
      <c r="B98" s="123" t="str">
        <f>B6</f>
        <v>Panel</v>
      </c>
      <c r="C98" s="112" t="str">
        <f>C6</f>
        <v>Sample</v>
      </c>
      <c r="D98" s="108" t="str">
        <f t="shared" ref="D98:M98" si="3">D6</f>
        <v>Judge</v>
      </c>
      <c r="E98" s="108" t="str">
        <f t="shared" si="3"/>
        <v>Fusty/Muddy sediments</v>
      </c>
      <c r="F98" s="108" t="str">
        <f t="shared" si="3"/>
        <v>Musty/Humid/Earthy</v>
      </c>
      <c r="G98" s="108" t="str">
        <f t="shared" si="3"/>
        <v>Winey/vinegary/acid/sour</v>
      </c>
      <c r="H98" s="108" t="str">
        <f t="shared" si="3"/>
        <v>Frostbitten olives (wet wood)</v>
      </c>
      <c r="I98" s="108" t="str">
        <f t="shared" si="3"/>
        <v>Rancid</v>
      </c>
      <c r="J98" s="108" t="str">
        <f t="shared" si="3"/>
        <v>Other negative attribute</v>
      </c>
      <c r="K98" s="108" t="str">
        <f t="shared" si="3"/>
        <v>Fruity</v>
      </c>
      <c r="L98" s="108" t="str">
        <f t="shared" si="3"/>
        <v>Bitter</v>
      </c>
      <c r="M98" s="131" t="str">
        <f t="shared" si="3"/>
        <v>Pungent</v>
      </c>
      <c r="N98" s="35"/>
      <c r="O98" s="36" t="s">
        <v>48</v>
      </c>
      <c r="P98" s="37" t="s">
        <v>50</v>
      </c>
      <c r="Q98" s="38" t="s">
        <v>19</v>
      </c>
      <c r="R98" s="39" t="s">
        <v>49</v>
      </c>
    </row>
    <row r="99" spans="1:18" ht="27.75" customHeight="1" x14ac:dyDescent="0.35">
      <c r="A99" s="54" t="s">
        <v>40</v>
      </c>
      <c r="B99" s="124"/>
      <c r="C99" s="132"/>
      <c r="D99" s="113" t="s">
        <v>1</v>
      </c>
      <c r="E99" s="137">
        <v>0</v>
      </c>
      <c r="F99" s="137">
        <v>0</v>
      </c>
      <c r="G99" s="137">
        <v>0</v>
      </c>
      <c r="H99" s="137">
        <v>0</v>
      </c>
      <c r="I99" s="137">
        <v>0</v>
      </c>
      <c r="J99" s="137">
        <v>0</v>
      </c>
      <c r="K99" s="137">
        <v>3</v>
      </c>
      <c r="L99" s="137">
        <v>0</v>
      </c>
      <c r="M99" s="138">
        <v>0</v>
      </c>
      <c r="O99" s="40" t="str">
        <f>O7</f>
        <v>Green fruity</v>
      </c>
      <c r="P99" s="41">
        <v>5</v>
      </c>
      <c r="Q99" s="30">
        <f>COUNT(E$7:E$26)/2</f>
        <v>4</v>
      </c>
      <c r="R99" s="42" t="str">
        <f>IF(CHITEST(P99:Q99,P100:Q100)&lt;0.05,"s","ns")</f>
        <v>ns</v>
      </c>
    </row>
    <row r="100" spans="1:18" ht="27.75" customHeight="1" x14ac:dyDescent="0.35">
      <c r="B100" s="125"/>
      <c r="C100" s="116"/>
      <c r="D100" s="115" t="s">
        <v>2</v>
      </c>
      <c r="E100" s="139">
        <v>0</v>
      </c>
      <c r="F100" s="140">
        <v>0</v>
      </c>
      <c r="G100" s="140">
        <v>0</v>
      </c>
      <c r="H100" s="140">
        <v>0</v>
      </c>
      <c r="I100" s="140">
        <v>0</v>
      </c>
      <c r="J100" s="140">
        <v>0</v>
      </c>
      <c r="K100" s="140">
        <v>3</v>
      </c>
      <c r="L100" s="140">
        <v>0</v>
      </c>
      <c r="M100" s="141">
        <v>0</v>
      </c>
      <c r="O100" s="43" t="str">
        <f>O8</f>
        <v>Ripe fruity</v>
      </c>
      <c r="P100" s="41">
        <v>3</v>
      </c>
      <c r="Q100" s="30">
        <f>COUNT(E$7:E$26)/2</f>
        <v>4</v>
      </c>
      <c r="R100" s="42" t="str">
        <f>IF(CHITEST(P99:Q99,P100:Q100)&lt;0.05,"s","ns")</f>
        <v>ns</v>
      </c>
    </row>
    <row r="101" spans="1:18" ht="27.75" customHeight="1" thickBot="1" x14ac:dyDescent="0.4">
      <c r="B101" s="126"/>
      <c r="C101" s="116"/>
      <c r="D101" s="115" t="s">
        <v>3</v>
      </c>
      <c r="E101" s="139">
        <v>0</v>
      </c>
      <c r="F101" s="140">
        <v>0</v>
      </c>
      <c r="G101" s="140">
        <v>0</v>
      </c>
      <c r="H101" s="140">
        <v>0</v>
      </c>
      <c r="I101" s="140">
        <v>0</v>
      </c>
      <c r="J101" s="140">
        <v>0</v>
      </c>
      <c r="K101" s="140">
        <v>3</v>
      </c>
      <c r="L101" s="140">
        <v>0</v>
      </c>
      <c r="M101" s="141">
        <v>0</v>
      </c>
      <c r="O101" s="44" t="s">
        <v>52</v>
      </c>
      <c r="P101" s="45" t="str">
        <f>IF(SUM(P99:P100)&gt;COUNT(E99:E118),"Errore inserimento dato","OK!")</f>
        <v>OK!</v>
      </c>
      <c r="Q101" s="46"/>
      <c r="R101" s="47"/>
    </row>
    <row r="102" spans="1:18" ht="27.75" customHeight="1" thickTop="1" x14ac:dyDescent="0.35">
      <c r="B102" s="126"/>
      <c r="C102" s="116"/>
      <c r="D102" s="115" t="s">
        <v>4</v>
      </c>
      <c r="E102" s="140">
        <v>0</v>
      </c>
      <c r="F102" s="140">
        <v>0</v>
      </c>
      <c r="G102" s="140">
        <v>0</v>
      </c>
      <c r="H102" s="140">
        <v>0</v>
      </c>
      <c r="I102" s="140">
        <v>0</v>
      </c>
      <c r="J102" s="140">
        <v>1</v>
      </c>
      <c r="K102" s="140">
        <v>3</v>
      </c>
      <c r="L102" s="140">
        <v>0</v>
      </c>
      <c r="M102" s="141">
        <v>0</v>
      </c>
      <c r="O102" s="30" t="str">
        <f>$O$10</f>
        <v>Signif. 5%</v>
      </c>
      <c r="P102" s="35"/>
    </row>
    <row r="103" spans="1:18" ht="27.75" customHeight="1" x14ac:dyDescent="0.35">
      <c r="B103" s="126"/>
      <c r="C103" s="116"/>
      <c r="D103" s="115" t="s">
        <v>5</v>
      </c>
      <c r="E103" s="140">
        <v>0</v>
      </c>
      <c r="F103" s="140">
        <v>0</v>
      </c>
      <c r="G103" s="140">
        <v>0</v>
      </c>
      <c r="H103" s="140">
        <v>0</v>
      </c>
      <c r="I103" s="140">
        <v>0</v>
      </c>
      <c r="J103" s="140">
        <v>0</v>
      </c>
      <c r="K103" s="140">
        <v>3</v>
      </c>
      <c r="L103" s="140">
        <v>0</v>
      </c>
      <c r="M103" s="141">
        <v>0</v>
      </c>
    </row>
    <row r="104" spans="1:18" ht="27.75" customHeight="1" x14ac:dyDescent="0.35">
      <c r="B104" s="126"/>
      <c r="C104" s="116"/>
      <c r="D104" s="115" t="s">
        <v>6</v>
      </c>
      <c r="E104" s="140">
        <v>0</v>
      </c>
      <c r="F104" s="140">
        <v>0</v>
      </c>
      <c r="G104" s="140">
        <v>0</v>
      </c>
      <c r="H104" s="140">
        <v>0</v>
      </c>
      <c r="I104" s="140">
        <v>0</v>
      </c>
      <c r="J104" s="140">
        <v>1</v>
      </c>
      <c r="K104" s="140">
        <v>3</v>
      </c>
      <c r="L104" s="140">
        <v>0</v>
      </c>
      <c r="M104" s="141">
        <v>0</v>
      </c>
    </row>
    <row r="105" spans="1:18" ht="27.75" customHeight="1" x14ac:dyDescent="0.35">
      <c r="B105" s="126"/>
      <c r="C105" s="116"/>
      <c r="D105" s="115" t="s">
        <v>7</v>
      </c>
      <c r="E105" s="140">
        <v>0</v>
      </c>
      <c r="F105" s="140">
        <v>0</v>
      </c>
      <c r="G105" s="140">
        <v>0</v>
      </c>
      <c r="H105" s="140">
        <v>0</v>
      </c>
      <c r="I105" s="140">
        <v>0</v>
      </c>
      <c r="J105" s="140">
        <v>0</v>
      </c>
      <c r="K105" s="140">
        <v>3</v>
      </c>
      <c r="L105" s="140">
        <v>0</v>
      </c>
      <c r="M105" s="141">
        <v>0</v>
      </c>
    </row>
    <row r="106" spans="1:18" ht="27.75" customHeight="1" thickBot="1" x14ac:dyDescent="0.4">
      <c r="B106" s="126"/>
      <c r="C106" s="135"/>
      <c r="D106" s="136" t="s">
        <v>8</v>
      </c>
      <c r="E106" s="140">
        <v>0</v>
      </c>
      <c r="F106" s="140">
        <v>0</v>
      </c>
      <c r="G106" s="140">
        <v>0</v>
      </c>
      <c r="H106" s="140">
        <v>0</v>
      </c>
      <c r="I106" s="140">
        <v>0</v>
      </c>
      <c r="J106" s="140">
        <v>0</v>
      </c>
      <c r="K106" s="140">
        <v>3</v>
      </c>
      <c r="L106" s="140">
        <v>0</v>
      </c>
      <c r="M106" s="141">
        <v>0</v>
      </c>
    </row>
    <row r="107" spans="1:18" ht="27.75" customHeight="1" x14ac:dyDescent="0.35">
      <c r="B107" s="117"/>
      <c r="C107" s="129"/>
      <c r="D107" s="129" t="s">
        <v>9</v>
      </c>
      <c r="E107" s="142"/>
      <c r="F107" s="142"/>
      <c r="G107" s="142"/>
      <c r="H107" s="142"/>
      <c r="I107" s="142"/>
      <c r="J107" s="142"/>
      <c r="K107" s="142"/>
      <c r="L107" s="142"/>
      <c r="M107" s="143"/>
    </row>
    <row r="108" spans="1:18" ht="27.75" customHeight="1" x14ac:dyDescent="0.35">
      <c r="B108" s="117"/>
      <c r="C108" s="118"/>
      <c r="D108" s="118" t="s">
        <v>11</v>
      </c>
      <c r="E108" s="142"/>
      <c r="F108" s="142"/>
      <c r="G108" s="142"/>
      <c r="H108" s="142"/>
      <c r="I108" s="142"/>
      <c r="J108" s="142"/>
      <c r="K108" s="142"/>
      <c r="L108" s="142"/>
      <c r="M108" s="143"/>
    </row>
    <row r="109" spans="1:18" ht="27.75" customHeight="1" x14ac:dyDescent="0.35">
      <c r="B109" s="117"/>
      <c r="C109" s="118"/>
      <c r="D109" s="118" t="s">
        <v>12</v>
      </c>
      <c r="E109" s="142"/>
      <c r="F109" s="142"/>
      <c r="G109" s="142"/>
      <c r="H109" s="142"/>
      <c r="I109" s="142"/>
      <c r="J109" s="142"/>
      <c r="K109" s="142"/>
      <c r="L109" s="142"/>
      <c r="M109" s="143"/>
    </row>
    <row r="110" spans="1:18" ht="27.75" customHeight="1" x14ac:dyDescent="0.35">
      <c r="B110" s="117"/>
      <c r="C110" s="118"/>
      <c r="D110" s="118" t="s">
        <v>10</v>
      </c>
      <c r="E110" s="142"/>
      <c r="F110" s="142"/>
      <c r="G110" s="142"/>
      <c r="H110" s="142"/>
      <c r="I110" s="142"/>
      <c r="J110" s="142"/>
      <c r="K110" s="142"/>
      <c r="L110" s="142"/>
      <c r="M110" s="143"/>
    </row>
    <row r="111" spans="1:18" ht="27.75" customHeight="1" x14ac:dyDescent="0.35">
      <c r="B111" s="117"/>
      <c r="C111" s="118"/>
      <c r="D111" s="118" t="s">
        <v>54</v>
      </c>
      <c r="E111" s="142"/>
      <c r="F111" s="142"/>
      <c r="G111" s="142"/>
      <c r="H111" s="142"/>
      <c r="I111" s="142"/>
      <c r="J111" s="142"/>
      <c r="K111" s="142"/>
      <c r="L111" s="142"/>
      <c r="M111" s="143"/>
    </row>
    <row r="112" spans="1:18" ht="27.75" customHeight="1" x14ac:dyDescent="0.35">
      <c r="B112" s="117"/>
      <c r="C112" s="118"/>
      <c r="D112" s="118" t="s">
        <v>55</v>
      </c>
      <c r="E112" s="142"/>
      <c r="F112" s="142"/>
      <c r="G112" s="142"/>
      <c r="H112" s="142"/>
      <c r="I112" s="142"/>
      <c r="J112" s="142"/>
      <c r="K112" s="142"/>
      <c r="L112" s="142"/>
      <c r="M112" s="143"/>
    </row>
    <row r="113" spans="2:13" ht="27.75" customHeight="1" x14ac:dyDescent="0.35">
      <c r="B113" s="117"/>
      <c r="C113" s="118"/>
      <c r="D113" s="118" t="s">
        <v>56</v>
      </c>
      <c r="E113" s="142"/>
      <c r="F113" s="142"/>
      <c r="G113" s="142"/>
      <c r="H113" s="142"/>
      <c r="I113" s="142"/>
      <c r="J113" s="142"/>
      <c r="K113" s="142"/>
      <c r="L113" s="142"/>
      <c r="M113" s="143"/>
    </row>
    <row r="114" spans="2:13" ht="27.75" customHeight="1" x14ac:dyDescent="0.35">
      <c r="B114" s="117"/>
      <c r="C114" s="118"/>
      <c r="D114" s="118" t="s">
        <v>57</v>
      </c>
      <c r="E114" s="142"/>
      <c r="F114" s="142"/>
      <c r="G114" s="142"/>
      <c r="H114" s="142"/>
      <c r="I114" s="142"/>
      <c r="J114" s="142"/>
      <c r="K114" s="142"/>
      <c r="L114" s="142"/>
      <c r="M114" s="143"/>
    </row>
    <row r="115" spans="2:13" ht="27.75" customHeight="1" x14ac:dyDescent="0.35">
      <c r="B115" s="117"/>
      <c r="C115" s="118"/>
      <c r="D115" s="118" t="s">
        <v>58</v>
      </c>
      <c r="E115" s="142"/>
      <c r="F115" s="142"/>
      <c r="G115" s="142"/>
      <c r="H115" s="142"/>
      <c r="I115" s="142"/>
      <c r="J115" s="142"/>
      <c r="K115" s="142"/>
      <c r="L115" s="142"/>
      <c r="M115" s="143"/>
    </row>
    <row r="116" spans="2:13" ht="27.75" customHeight="1" x14ac:dyDescent="0.35">
      <c r="B116" s="117"/>
      <c r="C116" s="118"/>
      <c r="D116" s="118" t="s">
        <v>59</v>
      </c>
      <c r="E116" s="142"/>
      <c r="F116" s="142"/>
      <c r="G116" s="142"/>
      <c r="H116" s="142"/>
      <c r="I116" s="142"/>
      <c r="J116" s="142"/>
      <c r="K116" s="142"/>
      <c r="L116" s="142"/>
      <c r="M116" s="143"/>
    </row>
    <row r="117" spans="2:13" ht="27.75" customHeight="1" x14ac:dyDescent="0.35">
      <c r="B117" s="119"/>
      <c r="C117" s="120"/>
      <c r="D117" s="120" t="s">
        <v>60</v>
      </c>
      <c r="E117" s="142"/>
      <c r="F117" s="142"/>
      <c r="G117" s="142"/>
      <c r="H117" s="142"/>
      <c r="I117" s="142"/>
      <c r="J117" s="142"/>
      <c r="K117" s="142"/>
      <c r="L117" s="142"/>
      <c r="M117" s="143"/>
    </row>
    <row r="118" spans="2:13" ht="27.75" customHeight="1" x14ac:dyDescent="0.35">
      <c r="B118" s="146"/>
      <c r="C118" s="147"/>
      <c r="D118" s="147" t="s">
        <v>61</v>
      </c>
      <c r="E118" s="148"/>
      <c r="F118" s="148"/>
      <c r="G118" s="148"/>
      <c r="H118" s="148"/>
      <c r="I118" s="148"/>
      <c r="J118" s="148"/>
      <c r="K118" s="148"/>
      <c r="L118" s="148"/>
      <c r="M118" s="14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1" orientation="portrait" horizontalDpi="300" verticalDpi="300" r:id="rId1"/>
  <headerFooter>
    <oddHeader>&amp;LDati grezzi&amp;RCOI/T.20/Doc .15/Rev. 02</oddHeader>
    <oddFooter>&amp;L&amp;D&amp;R(C) 2008 COI Madrid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5:P72"/>
  <sheetViews>
    <sheetView showGridLines="0" tabSelected="1" zoomScale="50" zoomScaleNormal="50" workbookViewId="0">
      <selection activeCell="N17" sqref="N17"/>
    </sheetView>
  </sheetViews>
  <sheetFormatPr defaultColWidth="11.453125" defaultRowHeight="15.5" x14ac:dyDescent="0.35"/>
  <cols>
    <col min="1" max="1" width="21.1796875" style="30" customWidth="1"/>
    <col min="2" max="2" width="20.54296875" style="81" customWidth="1"/>
    <col min="3" max="3" width="15.36328125" style="30" customWidth="1"/>
    <col min="4" max="4" width="28.453125" style="30" customWidth="1"/>
    <col min="5" max="5" width="27.08984375" style="30" customWidth="1"/>
    <col min="6" max="6" width="30.7265625" style="30" customWidth="1"/>
    <col min="7" max="7" width="36.54296875" style="30" customWidth="1"/>
    <col min="8" max="8" width="9.81640625" style="30" customWidth="1"/>
    <col min="9" max="9" width="28.81640625" style="30" customWidth="1"/>
    <col min="10" max="10" width="11.90625" style="30" customWidth="1"/>
    <col min="11" max="11" width="13.6328125" style="30" customWidth="1"/>
    <col min="12" max="12" width="14.453125" style="30" customWidth="1"/>
    <col min="13" max="13" width="3.1796875" style="52" customWidth="1"/>
    <col min="14" max="14" width="28.1796875" style="30" customWidth="1"/>
    <col min="15" max="15" width="2.81640625" style="30" customWidth="1"/>
    <col min="16" max="16" width="39.453125" style="30" customWidth="1"/>
    <col min="17" max="16384" width="11.453125" style="30"/>
  </cols>
  <sheetData>
    <row r="5" spans="1:15" ht="27.75" customHeight="1" thickBot="1" x14ac:dyDescent="0.4">
      <c r="A5" s="28"/>
      <c r="B5" s="96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5" s="92" customFormat="1" ht="27.75" customHeight="1" x14ac:dyDescent="0.25">
      <c r="A6" s="87"/>
      <c r="B6" s="88" t="str">
        <f>'INPUT Data'!C6</f>
        <v>Sample</v>
      </c>
      <c r="C6" s="89"/>
      <c r="D6" s="89" t="str">
        <f>'INPUT Data'!E6</f>
        <v>Fusty/Muddy sediments</v>
      </c>
      <c r="E6" s="89" t="str">
        <f>'INPUT Data'!F6</f>
        <v>Musty/Humid/Earthy</v>
      </c>
      <c r="F6" s="89" t="str">
        <f>'INPUT Data'!G6</f>
        <v>Winey/vinegary/acid/sour</v>
      </c>
      <c r="G6" s="89" t="str">
        <f>'INPUT Data'!H6</f>
        <v>Frostbitten olives (wet wood)</v>
      </c>
      <c r="H6" s="89" t="str">
        <f>'INPUT Data'!I6</f>
        <v>Rancid</v>
      </c>
      <c r="I6" s="89" t="str">
        <f>'INPUT Data'!J6</f>
        <v>Other negative attribute</v>
      </c>
      <c r="J6" s="89" t="str">
        <f>'INPUT Data'!K6</f>
        <v>Fruity</v>
      </c>
      <c r="K6" s="89" t="str">
        <f>'INPUT Data'!L6</f>
        <v>Bitter</v>
      </c>
      <c r="L6" s="90" t="str">
        <f>'INPUT Data'!M6</f>
        <v>Pungent</v>
      </c>
      <c r="M6" s="91"/>
      <c r="O6" s="93"/>
    </row>
    <row r="7" spans="1:15" ht="27.75" customHeight="1" x14ac:dyDescent="0.35">
      <c r="A7" s="28" t="str">
        <f>'INPUT Data'!A6</f>
        <v>Sample 1</v>
      </c>
      <c r="B7" s="97">
        <f>'INPUT Data'!C7</f>
        <v>0</v>
      </c>
      <c r="C7" s="57" t="s">
        <v>63</v>
      </c>
      <c r="D7" s="58">
        <f>MEDIAN('INPUT Data'!E7:'INPUT Data'!E26)</f>
        <v>0</v>
      </c>
      <c r="E7" s="58">
        <f>MEDIAN('INPUT Data'!F7:'INPUT Data'!F26)</f>
        <v>0</v>
      </c>
      <c r="F7" s="58">
        <f>MEDIAN('INPUT Data'!G7:'INPUT Data'!G26)</f>
        <v>0</v>
      </c>
      <c r="G7" s="58">
        <f>MEDIAN('INPUT Data'!H7:'INPUT Data'!H26)</f>
        <v>0</v>
      </c>
      <c r="H7" s="58">
        <f>MEDIAN('INPUT Data'!I7:'INPUT Data'!I26)</f>
        <v>5</v>
      </c>
      <c r="I7" s="58">
        <f>MEDIAN('INPUT Data'!J7:'INPUT Data'!J26)</f>
        <v>0</v>
      </c>
      <c r="J7" s="58">
        <f>MEDIAN('INPUT Data'!K7:'INPUT Data'!K26)</f>
        <v>2.85</v>
      </c>
      <c r="K7" s="58">
        <f>MEDIAN('INPUT Data'!L7:'INPUT Data'!L26)</f>
        <v>2.5499999999999998</v>
      </c>
      <c r="L7" s="82">
        <f>MEDIAN('INPUT Data'!M7:'INPUT Data'!M26)</f>
        <v>3.1</v>
      </c>
      <c r="M7" s="55">
        <f>MAX(D7:I7)</f>
        <v>5</v>
      </c>
      <c r="O7" s="51"/>
    </row>
    <row r="8" spans="1:15" ht="27.75" customHeight="1" x14ac:dyDescent="0.35">
      <c r="A8" s="28"/>
      <c r="B8" s="97"/>
      <c r="C8" s="102" t="s">
        <v>77</v>
      </c>
      <c r="D8" s="103">
        <f>AVERAGE('INPUT Data'!E7:'INPUT Data'!E26)</f>
        <v>0</v>
      </c>
      <c r="E8" s="103">
        <f>AVERAGE('INPUT Data'!F7:'INPUT Data'!F26)</f>
        <v>0</v>
      </c>
      <c r="F8" s="103">
        <f>AVERAGE('INPUT Data'!G7:'INPUT Data'!G26)</f>
        <v>0.21249999999999999</v>
      </c>
      <c r="G8" s="103">
        <f>AVERAGE('INPUT Data'!H7:'INPUT Data'!H26)</f>
        <v>0</v>
      </c>
      <c r="H8" s="103">
        <f>AVERAGE('INPUT Data'!I7:'INPUT Data'!I26)</f>
        <v>5.625</v>
      </c>
      <c r="I8" s="103">
        <f>AVERAGE('INPUT Data'!J7:'INPUT Data'!J26)</f>
        <v>8.7499999999999994E-2</v>
      </c>
      <c r="J8" s="103">
        <f>AVERAGE('INPUT Data'!K7:'INPUT Data'!K26)</f>
        <v>2.2624999999999997</v>
      </c>
      <c r="K8" s="103">
        <f>AVERAGE('INPUT Data'!L7:'INPUT Data'!L26)</f>
        <v>2.1500000000000004</v>
      </c>
      <c r="L8" s="103">
        <f>AVERAGE('INPUT Data'!M7:'INPUT Data'!M26)</f>
        <v>2.5249999999999999</v>
      </c>
      <c r="M8" s="55"/>
      <c r="O8" s="51"/>
    </row>
    <row r="9" spans="1:15" ht="27.75" customHeight="1" x14ac:dyDescent="0.35">
      <c r="A9" s="28"/>
      <c r="B9" s="97"/>
      <c r="C9" s="105" t="s">
        <v>78</v>
      </c>
      <c r="D9" s="103">
        <f>_xlfn.STDEV.S('INPUT Data'!E7:'INPUT Data'!E26)</f>
        <v>0</v>
      </c>
      <c r="E9" s="103">
        <f>_xlfn.STDEV.S('INPUT Data'!F7:'INPUT Data'!F26)</f>
        <v>0</v>
      </c>
      <c r="F9" s="103">
        <f>_xlfn.STDEV.S('INPUT Data'!G7:'INPUT Data'!G26)</f>
        <v>0.60104076400856532</v>
      </c>
      <c r="G9" s="103">
        <f>_xlfn.STDEV.S('INPUT Data'!H7:'INPUT Data'!H26)</f>
        <v>0</v>
      </c>
      <c r="H9" s="103">
        <f>_xlfn.STDEV.S('INPUT Data'!I7:'INPUT Data'!I26)</f>
        <v>0.91612538131290433</v>
      </c>
      <c r="I9" s="103">
        <f>_xlfn.STDEV.S('INPUT Data'!J7:'INPUT Data'!J26)</f>
        <v>0.24748737341529162</v>
      </c>
      <c r="J9" s="103"/>
      <c r="K9" s="103"/>
      <c r="L9" s="104"/>
      <c r="M9" s="55"/>
      <c r="O9" s="51"/>
    </row>
    <row r="10" spans="1:15" ht="27.75" customHeight="1" x14ac:dyDescent="0.35">
      <c r="A10" s="28"/>
      <c r="B10" s="97"/>
      <c r="C10" s="59" t="s">
        <v>14</v>
      </c>
      <c r="D10" s="60">
        <f>PERCENTILE('INPUT Data'!E7:'INPUT Data'!E26,0.75)-PERCENTILE('INPUT Data'!E7:'INPUT Data'!E26,0.25)</f>
        <v>0</v>
      </c>
      <c r="E10" s="60">
        <f>PERCENTILE('INPUT Data'!F7:'INPUT Data'!F26,0.75)-PERCENTILE('INPUT Data'!F7:'INPUT Data'!F26,0.25)</f>
        <v>0</v>
      </c>
      <c r="F10" s="60">
        <f>PERCENTILE('INPUT Data'!G7:'INPUT Data'!G26,0.75)-PERCENTILE('INPUT Data'!G7:'INPUT Data'!G26,0.25)</f>
        <v>0</v>
      </c>
      <c r="G10" s="60">
        <f>PERCENTILE('INPUT Data'!H7:'INPUT Data'!H26,0.75)-PERCENTILE('INPUT Data'!H7:'INPUT Data'!H26,0.25)</f>
        <v>0</v>
      </c>
      <c r="H10" s="60">
        <f>PERCENTILE('INPUT Data'!I7:'INPUT Data'!I26,0.75)-PERCENTILE('INPUT Data'!I7:'INPUT Data'!I26,0.25)</f>
        <v>1.25</v>
      </c>
      <c r="I10" s="60">
        <f>PERCENTILE('INPUT Data'!J7:'INPUT Data'!J26,0.75)-PERCENTILE('INPUT Data'!J7:'INPUT Data'!J26,0.25)</f>
        <v>0</v>
      </c>
      <c r="J10" s="60">
        <f>PERCENTILE('INPUT Data'!K7:'INPUT Data'!K26,0.75)-PERCENTILE('INPUT Data'!K7:'INPUT Data'!K26,0.25)</f>
        <v>1.2750000000000001</v>
      </c>
      <c r="K10" s="60">
        <f>PERCENTILE('INPUT Data'!L7:'INPUT Data'!L26,0.75)-PERCENTILE('INPUT Data'!L7:'INPUT Data'!L26,0.25)</f>
        <v>1.4999999999999996</v>
      </c>
      <c r="L10" s="83">
        <f>PERCENTILE('INPUT Data'!M7:'INPUT Data'!M26,0.75)-PERCENTILE('INPUT Data'!M7:'INPUT Data'!M26,0.25)</f>
        <v>2.0749999999999997</v>
      </c>
      <c r="O10" s="51"/>
    </row>
    <row r="11" spans="1:15" ht="27.75" customHeight="1" x14ac:dyDescent="0.35">
      <c r="A11" s="28"/>
      <c r="B11" s="97"/>
      <c r="C11" s="59" t="s">
        <v>13</v>
      </c>
      <c r="D11" s="60">
        <f>(1.25/1.35)*(D10/SQRT(COUNTA('INPUT Data'!E7:E26)))</f>
        <v>0</v>
      </c>
      <c r="E11" s="60">
        <f>(1.25/1.35)*(E10/SQRT(COUNTA('INPUT Data'!F7:F26)))</f>
        <v>0</v>
      </c>
      <c r="F11" s="60">
        <f>(1.25/1.35)*(F10/SQRT(COUNTA('INPUT Data'!G7:G26)))</f>
        <v>0</v>
      </c>
      <c r="G11" s="60">
        <f>(1.25/1.35)*(G10/SQRT(COUNTA('INPUT Data'!H7:H26)))</f>
        <v>0</v>
      </c>
      <c r="H11" s="60">
        <f>(1.25/1.35)*(H10/SQRT(COUNTA('INPUT Data'!I7:I26)))</f>
        <v>0.40920531318665937</v>
      </c>
      <c r="I11" s="60">
        <f>(1.25/1.35)*(I10/SQRT(COUNTA('INPUT Data'!J7:J26)))</f>
        <v>0</v>
      </c>
      <c r="J11" s="60">
        <f>(1.25/1.35)*(J10/SQRT(COUNTA('INPUT Data'!K7:K26)))</f>
        <v>0.4173894194503926</v>
      </c>
      <c r="K11" s="60">
        <f>(1.25/1.35)*(K10/SQRT(COUNTA('INPUT Data'!L7:L26)))</f>
        <v>0.49104637582399113</v>
      </c>
      <c r="L11" s="83">
        <f>(1.25/1.35)*(L10/SQRT(COUNTA('INPUT Data'!M7:M26)))</f>
        <v>0.67928081988985445</v>
      </c>
      <c r="O11" s="51"/>
    </row>
    <row r="12" spans="1:15" ht="27.75" customHeight="1" x14ac:dyDescent="0.35">
      <c r="A12" s="28"/>
      <c r="B12" s="97"/>
      <c r="C12" s="57" t="s">
        <v>15</v>
      </c>
      <c r="D12" s="61" t="str">
        <f>IFERROR((D11/D7)*100,"")</f>
        <v/>
      </c>
      <c r="E12" s="61" t="str">
        <f t="shared" ref="E12:L12" si="0">IFERROR((E11/E7)*100,"")</f>
        <v/>
      </c>
      <c r="F12" s="61" t="str">
        <f t="shared" si="0"/>
        <v/>
      </c>
      <c r="G12" s="61" t="str">
        <f t="shared" si="0"/>
        <v/>
      </c>
      <c r="H12" s="61">
        <f t="shared" si="0"/>
        <v>8.1841062637331881</v>
      </c>
      <c r="I12" s="61" t="str">
        <f t="shared" si="0"/>
        <v/>
      </c>
      <c r="J12" s="61">
        <f t="shared" si="0"/>
        <v>14.645242787733073</v>
      </c>
      <c r="K12" s="61">
        <f t="shared" si="0"/>
        <v>19.256720620548673</v>
      </c>
      <c r="L12" s="61">
        <f t="shared" si="0"/>
        <v>21.912284512575951</v>
      </c>
      <c r="O12" s="51"/>
    </row>
    <row r="13" spans="1:15" ht="27.75" customHeight="1" x14ac:dyDescent="0.35">
      <c r="A13" s="28"/>
      <c r="B13" s="97"/>
      <c r="C13" s="59" t="s">
        <v>64</v>
      </c>
      <c r="D13" s="62">
        <f>D7+1.96*D11</f>
        <v>0</v>
      </c>
      <c r="E13" s="62">
        <f t="shared" ref="E13:L13" si="1">E7+1.96*E11</f>
        <v>0</v>
      </c>
      <c r="F13" s="62">
        <f t="shared" si="1"/>
        <v>0</v>
      </c>
      <c r="G13" s="62">
        <f t="shared" si="1"/>
        <v>0</v>
      </c>
      <c r="H13" s="62">
        <f t="shared" si="1"/>
        <v>5.802042413845852</v>
      </c>
      <c r="I13" s="62">
        <f t="shared" si="1"/>
        <v>0</v>
      </c>
      <c r="J13" s="62">
        <f t="shared" si="1"/>
        <v>3.6680832621227695</v>
      </c>
      <c r="K13" s="62">
        <f t="shared" si="1"/>
        <v>3.5124508966150225</v>
      </c>
      <c r="L13" s="84">
        <f t="shared" si="1"/>
        <v>4.4313904069841143</v>
      </c>
      <c r="O13" s="51"/>
    </row>
    <row r="14" spans="1:15" ht="27.75" customHeight="1" x14ac:dyDescent="0.35">
      <c r="A14" s="28"/>
      <c r="B14" s="97"/>
      <c r="C14" s="59" t="s">
        <v>65</v>
      </c>
      <c r="D14" s="62">
        <f>D7-1.96*D11</f>
        <v>0</v>
      </c>
      <c r="E14" s="62">
        <f t="shared" ref="E14:L14" si="2">E7-1.96*E11</f>
        <v>0</v>
      </c>
      <c r="F14" s="62">
        <f t="shared" si="2"/>
        <v>0</v>
      </c>
      <c r="G14" s="62">
        <f t="shared" si="2"/>
        <v>0</v>
      </c>
      <c r="H14" s="62">
        <f t="shared" si="2"/>
        <v>4.197957586154148</v>
      </c>
      <c r="I14" s="62">
        <f t="shared" si="2"/>
        <v>0</v>
      </c>
      <c r="J14" s="62">
        <f t="shared" si="2"/>
        <v>2.0319167378772307</v>
      </c>
      <c r="K14" s="62">
        <f t="shared" si="2"/>
        <v>1.5875491033849771</v>
      </c>
      <c r="L14" s="84">
        <f t="shared" si="2"/>
        <v>1.7686095930158854</v>
      </c>
      <c r="O14" s="51"/>
    </row>
    <row r="15" spans="1:15" ht="27.75" customHeight="1" x14ac:dyDescent="0.35">
      <c r="A15" s="28"/>
      <c r="B15" s="98"/>
      <c r="C15" s="30" t="s">
        <v>16</v>
      </c>
      <c r="D15" s="56"/>
      <c r="E15" s="56"/>
      <c r="F15" s="56"/>
      <c r="G15" s="56"/>
      <c r="H15" s="56"/>
      <c r="I15" s="56"/>
      <c r="J15" s="56"/>
      <c r="K15" s="56"/>
      <c r="L15" s="107"/>
      <c r="O15" s="51"/>
    </row>
    <row r="16" spans="1:15" ht="27.75" customHeight="1" x14ac:dyDescent="0.35">
      <c r="A16" s="28"/>
      <c r="B16" s="98"/>
      <c r="L16" s="85"/>
      <c r="O16" s="51"/>
    </row>
    <row r="17" spans="1:16" ht="27.75" customHeight="1" thickBot="1" x14ac:dyDescent="0.4">
      <c r="A17" s="28"/>
      <c r="B17" s="99"/>
      <c r="C17" s="66" t="str">
        <f>IF($M7&gt;6,"Lampant",IF($M7&gt;3.5,"Ordinary",IF($M7&gt;0,"Virgin","Extra Virgin")))</f>
        <v>Ordinary</v>
      </c>
      <c r="D17" s="66" t="str">
        <f>IF($M7&gt;3.5,"Lampant",IF($M7&gt;0,"Virgin","Extra Virgin"))</f>
        <v>Lampant</v>
      </c>
      <c r="E17" s="63"/>
      <c r="F17" s="63"/>
      <c r="G17" s="63"/>
      <c r="H17" s="63"/>
      <c r="I17" s="63"/>
      <c r="J17" s="63"/>
      <c r="K17" s="64"/>
      <c r="L17" s="86"/>
      <c r="N17" s="68" t="str">
        <f>IF($J7=0,"Ordinary",$C17)</f>
        <v>Ordinary</v>
      </c>
      <c r="O17" s="51"/>
      <c r="P17" s="69" t="str">
        <f>IF($J7=0,"Lampant",$D17)</f>
        <v>Lampant</v>
      </c>
    </row>
    <row r="18" spans="1:16" ht="27.75" customHeight="1" x14ac:dyDescent="0.35">
      <c r="A18" s="28"/>
      <c r="C18" s="100"/>
      <c r="D18" s="100"/>
      <c r="K18" s="101"/>
      <c r="N18" s="101"/>
      <c r="O18" s="51"/>
      <c r="P18" s="101"/>
    </row>
    <row r="19" spans="1:16" ht="27.75" customHeight="1" thickBot="1" x14ac:dyDescent="0.4">
      <c r="A19" s="28"/>
      <c r="B19" s="96"/>
      <c r="C19" s="67"/>
      <c r="D19" s="67"/>
      <c r="E19" s="67"/>
      <c r="F19" s="67"/>
      <c r="G19" s="67"/>
      <c r="H19" s="67"/>
      <c r="I19" s="67"/>
      <c r="J19" s="67"/>
      <c r="K19" s="67"/>
      <c r="L19" s="67"/>
      <c r="O19" s="51"/>
    </row>
    <row r="20" spans="1:16" s="92" customFormat="1" ht="27.75" customHeight="1" x14ac:dyDescent="0.25">
      <c r="A20" s="87"/>
      <c r="B20" s="88" t="str">
        <f>B6</f>
        <v>Sample</v>
      </c>
      <c r="C20" s="89"/>
      <c r="D20" s="89" t="str">
        <f t="shared" ref="D20:L20" si="3">D6</f>
        <v>Fusty/Muddy sediments</v>
      </c>
      <c r="E20" s="89" t="str">
        <f t="shared" si="3"/>
        <v>Musty/Humid/Earthy</v>
      </c>
      <c r="F20" s="89" t="str">
        <f t="shared" si="3"/>
        <v>Winey/vinegary/acid/sour</v>
      </c>
      <c r="G20" s="89" t="str">
        <f t="shared" si="3"/>
        <v>Frostbitten olives (wet wood)</v>
      </c>
      <c r="H20" s="89" t="str">
        <f t="shared" si="3"/>
        <v>Rancid</v>
      </c>
      <c r="I20" s="89" t="str">
        <f t="shared" si="3"/>
        <v>Other negative attribute</v>
      </c>
      <c r="J20" s="89" t="str">
        <f t="shared" si="3"/>
        <v>Fruity</v>
      </c>
      <c r="K20" s="89" t="str">
        <f t="shared" si="3"/>
        <v>Bitter</v>
      </c>
      <c r="L20" s="90" t="str">
        <f t="shared" si="3"/>
        <v>Pungent</v>
      </c>
      <c r="M20" s="91"/>
      <c r="O20" s="93"/>
    </row>
    <row r="21" spans="1:16" ht="27.75" customHeight="1" x14ac:dyDescent="0.35">
      <c r="A21" s="28" t="str">
        <f>'INPUT Data'!A29</f>
        <v>Sample 2</v>
      </c>
      <c r="B21" s="97">
        <f>'INPUT Data'!C30</f>
        <v>0</v>
      </c>
      <c r="C21" s="57" t="str">
        <f>C7</f>
        <v>Median</v>
      </c>
      <c r="D21" s="58">
        <f>MEDIAN('INPUT Data'!E30:'INPUT Data'!E49)</f>
        <v>0</v>
      </c>
      <c r="E21" s="58">
        <f>MEDIAN('INPUT Data'!F30:'INPUT Data'!F49)</f>
        <v>0</v>
      </c>
      <c r="F21" s="58">
        <f>MEDIAN('INPUT Data'!G30:'INPUT Data'!G49)</f>
        <v>0</v>
      </c>
      <c r="G21" s="58">
        <f>MEDIAN('INPUT Data'!H30:'INPUT Data'!H49)</f>
        <v>4</v>
      </c>
      <c r="H21" s="58">
        <f>MEDIAN('INPUT Data'!I30:'INPUT Data'!I49)</f>
        <v>0</v>
      </c>
      <c r="I21" s="58">
        <f>MEDIAN('INPUT Data'!J30:'INPUT Data'!J49)</f>
        <v>0</v>
      </c>
      <c r="J21" s="58">
        <f>MEDIAN('INPUT Data'!K30:'INPUT Data'!K49)</f>
        <v>3</v>
      </c>
      <c r="K21" s="58">
        <f>MEDIAN('INPUT Data'!L30:'INPUT Data'!L49)</f>
        <v>0</v>
      </c>
      <c r="L21" s="82">
        <f>MEDIAN('INPUT Data'!M30:'INPUT Data'!M49)</f>
        <v>0</v>
      </c>
      <c r="M21" s="55">
        <f>MAX(D21:I21)</f>
        <v>4</v>
      </c>
      <c r="O21" s="51"/>
    </row>
    <row r="22" spans="1:16" ht="27.75" customHeight="1" x14ac:dyDescent="0.35">
      <c r="A22" s="28"/>
      <c r="B22" s="106"/>
      <c r="C22" s="102" t="s">
        <v>77</v>
      </c>
      <c r="D22" s="103">
        <f>AVERAGE('INPUT Data'!E30:'INPUT Data'!E49)</f>
        <v>0</v>
      </c>
      <c r="E22" s="103">
        <f>AVERAGE('INPUT Data'!F30:'INPUT Data'!F49)</f>
        <v>0</v>
      </c>
      <c r="F22" s="103">
        <f>AVERAGE('INPUT Data'!G30:'INPUT Data'!G49)</f>
        <v>0.125</v>
      </c>
      <c r="G22" s="103">
        <f>AVERAGE('INPUT Data'!H30:'INPUT Data'!H49)</f>
        <v>4</v>
      </c>
      <c r="H22" s="103">
        <f>AVERAGE('INPUT Data'!I30:'INPUT Data'!I49)</f>
        <v>0</v>
      </c>
      <c r="I22" s="103">
        <f>AVERAGE('INPUT Data'!J30:'INPUT Data'!J49)</f>
        <v>0.125</v>
      </c>
      <c r="J22" s="103">
        <f>AVERAGE('INPUT Data'!K30:'INPUT Data'!K49)</f>
        <v>3</v>
      </c>
      <c r="K22" s="103">
        <f>AVERAGE('INPUT Data'!L30:'INPUT Data'!L49)</f>
        <v>0</v>
      </c>
      <c r="L22" s="103">
        <f>AVERAGE('INPUT Data'!M30:'INPUT Data'!M49)</f>
        <v>0</v>
      </c>
      <c r="M22" s="55"/>
      <c r="O22" s="51"/>
    </row>
    <row r="23" spans="1:16" ht="27.75" customHeight="1" x14ac:dyDescent="0.35">
      <c r="A23" s="28"/>
      <c r="B23" s="106"/>
      <c r="C23" s="105" t="s">
        <v>78</v>
      </c>
      <c r="D23" s="103">
        <f>_xlfn.STDEV.S('INPUT Data'!E30:'INPUT Data'!E49)</f>
        <v>0</v>
      </c>
      <c r="E23" s="103">
        <f>_xlfn.STDEV.S('INPUT Data'!F30:'INPUT Data'!F49)</f>
        <v>0</v>
      </c>
      <c r="F23" s="103">
        <f>_xlfn.STDEV.S('INPUT Data'!G30:'INPUT Data'!G49)</f>
        <v>0.35355339059327379</v>
      </c>
      <c r="G23" s="103">
        <f>_xlfn.STDEV.S('INPUT Data'!H30:'INPUT Data'!H49)</f>
        <v>0</v>
      </c>
      <c r="H23" s="103">
        <f>_xlfn.STDEV.S('INPUT Data'!I30:'INPUT Data'!I49)</f>
        <v>0</v>
      </c>
      <c r="I23" s="103">
        <f>_xlfn.STDEV.S('INPUT Data'!J30:'INPUT Data'!J49)</f>
        <v>0.35355339059327379</v>
      </c>
      <c r="J23" s="103"/>
      <c r="K23" s="103"/>
      <c r="L23" s="103"/>
      <c r="M23" s="55"/>
      <c r="O23" s="51"/>
    </row>
    <row r="24" spans="1:16" ht="27.75" customHeight="1" x14ac:dyDescent="0.35">
      <c r="A24" s="28"/>
      <c r="B24" s="97"/>
      <c r="C24" s="59" t="str">
        <f t="shared" ref="C24:C29" si="4">C10</f>
        <v>IQR</v>
      </c>
      <c r="D24" s="60">
        <f>PERCENTILE('INPUT Data'!E30:'INPUT Data'!E49,0.75)-PERCENTILE('INPUT Data'!E30:'INPUT Data'!E49,0.25)</f>
        <v>0</v>
      </c>
      <c r="E24" s="60">
        <f>PERCENTILE('INPUT Data'!F30:'INPUT Data'!F49,0.75)-PERCENTILE('INPUT Data'!F30:'INPUT Data'!F49,0.25)</f>
        <v>0</v>
      </c>
      <c r="F24" s="60">
        <f>PERCENTILE('INPUT Data'!G30:'INPUT Data'!G49,0.75)-PERCENTILE('INPUT Data'!G30:'INPUT Data'!G49,0.25)</f>
        <v>0</v>
      </c>
      <c r="G24" s="60">
        <f>PERCENTILE('INPUT Data'!H30:'INPUT Data'!H49,0.75)-PERCENTILE('INPUT Data'!H30:'INPUT Data'!H49,0.25)</f>
        <v>0</v>
      </c>
      <c r="H24" s="60">
        <f>PERCENTILE('INPUT Data'!I30:'INPUT Data'!I49,0.75)-PERCENTILE('INPUT Data'!I30:'INPUT Data'!I49,0.25)</f>
        <v>0</v>
      </c>
      <c r="I24" s="60">
        <f>PERCENTILE('INPUT Data'!J30:'INPUT Data'!J49,0.75)-PERCENTILE('INPUT Data'!J30:'INPUT Data'!J49,0.25)</f>
        <v>0</v>
      </c>
      <c r="J24" s="60">
        <f>PERCENTILE('INPUT Data'!K30:'INPUT Data'!K49,0.75)-PERCENTILE('INPUT Data'!K30:'INPUT Data'!K49,0.25)</f>
        <v>0</v>
      </c>
      <c r="K24" s="60">
        <f>PERCENTILE('INPUT Data'!L30:'INPUT Data'!L49,0.75)-PERCENTILE('INPUT Data'!L30:'INPUT Data'!L49,0.25)</f>
        <v>0</v>
      </c>
      <c r="L24" s="83">
        <f>PERCENTILE('INPUT Data'!M30:'INPUT Data'!M49,0.75)-PERCENTILE('INPUT Data'!M30:'INPUT Data'!M49,0.25)</f>
        <v>0</v>
      </c>
      <c r="O24" s="51"/>
    </row>
    <row r="25" spans="1:16" ht="27.75" customHeight="1" x14ac:dyDescent="0.35">
      <c r="A25" s="28"/>
      <c r="B25" s="97"/>
      <c r="C25" s="59" t="str">
        <f t="shared" si="4"/>
        <v>S*</v>
      </c>
      <c r="D25" s="60">
        <f>(1.25/1.35)*(D24/SQRT(COUNTA('INPUT Data'!E30:E49)))</f>
        <v>0</v>
      </c>
      <c r="E25" s="60">
        <f>(1.25/1.35)*(E24/SQRT(COUNTA('INPUT Data'!F30:F49)))</f>
        <v>0</v>
      </c>
      <c r="F25" s="60">
        <f>(1.25/1.35)*(F24/SQRT(COUNTA('INPUT Data'!G30:G49)))</f>
        <v>0</v>
      </c>
      <c r="G25" s="60">
        <f>(1.25/1.35)*(G24/SQRT(COUNTA('INPUT Data'!H30:H49)))</f>
        <v>0</v>
      </c>
      <c r="H25" s="60">
        <f>(1.25/1.35)*(H24/SQRT(COUNTA('INPUT Data'!I30:I49)))</f>
        <v>0</v>
      </c>
      <c r="I25" s="60">
        <f>(1.25/1.35)*(I24/SQRT(COUNTA('INPUT Data'!J30:J49)))</f>
        <v>0</v>
      </c>
      <c r="J25" s="60">
        <f>(1.25/1.35)*(J24/SQRT(COUNTA('INPUT Data'!K30:K49)))</f>
        <v>0</v>
      </c>
      <c r="K25" s="60">
        <f>(1.25/1.35)*(K24/SQRT(COUNTA('INPUT Data'!L30:L49)))</f>
        <v>0</v>
      </c>
      <c r="L25" s="83">
        <f>(1.25/1.35)*(L24/SQRT(COUNTA('INPUT Data'!M30:M49)))</f>
        <v>0</v>
      </c>
      <c r="O25" s="51"/>
    </row>
    <row r="26" spans="1:16" ht="27.75" customHeight="1" x14ac:dyDescent="0.35">
      <c r="A26" s="28"/>
      <c r="B26" s="97"/>
      <c r="C26" s="57" t="str">
        <f t="shared" si="4"/>
        <v>CVr%</v>
      </c>
      <c r="D26" s="61" t="str">
        <f>IFERROR((D25/D21)*100,"")</f>
        <v/>
      </c>
      <c r="E26" s="61" t="str">
        <f t="shared" ref="E26:L26" si="5">IFERROR((E25/E21)*100,"")</f>
        <v/>
      </c>
      <c r="F26" s="61" t="str">
        <f t="shared" si="5"/>
        <v/>
      </c>
      <c r="G26" s="61">
        <f t="shared" si="5"/>
        <v>0</v>
      </c>
      <c r="H26" s="61" t="str">
        <f t="shared" si="5"/>
        <v/>
      </c>
      <c r="I26" s="61" t="str">
        <f t="shared" si="5"/>
        <v/>
      </c>
      <c r="J26" s="61">
        <f t="shared" si="5"/>
        <v>0</v>
      </c>
      <c r="K26" s="61" t="str">
        <f t="shared" si="5"/>
        <v/>
      </c>
      <c r="L26" s="61" t="str">
        <f t="shared" si="5"/>
        <v/>
      </c>
      <c r="O26" s="51"/>
    </row>
    <row r="27" spans="1:16" ht="27.75" customHeight="1" x14ac:dyDescent="0.35">
      <c r="A27" s="28"/>
      <c r="B27" s="97"/>
      <c r="C27" s="59" t="str">
        <f t="shared" si="4"/>
        <v>CI Upper</v>
      </c>
      <c r="D27" s="62">
        <f>D21+1.96*D25</f>
        <v>0</v>
      </c>
      <c r="E27" s="62">
        <f t="shared" ref="E27:L27" si="6">E21+1.96*E25</f>
        <v>0</v>
      </c>
      <c r="F27" s="62">
        <f t="shared" si="6"/>
        <v>0</v>
      </c>
      <c r="G27" s="62">
        <f t="shared" si="6"/>
        <v>4</v>
      </c>
      <c r="H27" s="62">
        <f t="shared" si="6"/>
        <v>0</v>
      </c>
      <c r="I27" s="62">
        <f t="shared" si="6"/>
        <v>0</v>
      </c>
      <c r="J27" s="62">
        <f t="shared" si="6"/>
        <v>3</v>
      </c>
      <c r="K27" s="62">
        <f t="shared" si="6"/>
        <v>0</v>
      </c>
      <c r="L27" s="84">
        <f t="shared" si="6"/>
        <v>0</v>
      </c>
      <c r="O27" s="51"/>
    </row>
    <row r="28" spans="1:16" ht="27.75" customHeight="1" x14ac:dyDescent="0.35">
      <c r="A28" s="28"/>
      <c r="B28" s="97"/>
      <c r="C28" s="59" t="str">
        <f t="shared" si="4"/>
        <v>CI Lower</v>
      </c>
      <c r="D28" s="62">
        <f>D21-1.96*D25</f>
        <v>0</v>
      </c>
      <c r="E28" s="62">
        <f t="shared" ref="E28:L28" si="7">E21-1.96*E25</f>
        <v>0</v>
      </c>
      <c r="F28" s="62">
        <f t="shared" si="7"/>
        <v>0</v>
      </c>
      <c r="G28" s="62">
        <f t="shared" si="7"/>
        <v>4</v>
      </c>
      <c r="H28" s="62">
        <f t="shared" si="7"/>
        <v>0</v>
      </c>
      <c r="I28" s="62">
        <f t="shared" si="7"/>
        <v>0</v>
      </c>
      <c r="J28" s="62">
        <f t="shared" si="7"/>
        <v>3</v>
      </c>
      <c r="K28" s="62">
        <f t="shared" si="7"/>
        <v>0</v>
      </c>
      <c r="L28" s="84">
        <f t="shared" si="7"/>
        <v>0</v>
      </c>
      <c r="O28" s="51"/>
    </row>
    <row r="29" spans="1:16" ht="27.75" customHeight="1" x14ac:dyDescent="0.35">
      <c r="A29" s="28"/>
      <c r="B29" s="98"/>
      <c r="C29" s="30" t="str">
        <f t="shared" si="4"/>
        <v xml:space="preserve"> </v>
      </c>
      <c r="D29" s="56"/>
      <c r="E29" s="56"/>
      <c r="F29" s="56"/>
      <c r="G29" s="56"/>
      <c r="H29" s="56"/>
      <c r="I29" s="56"/>
      <c r="J29" s="56"/>
      <c r="K29" s="56"/>
      <c r="L29" s="107"/>
      <c r="O29" s="51"/>
    </row>
    <row r="30" spans="1:16" ht="27.75" customHeight="1" x14ac:dyDescent="0.35">
      <c r="A30" s="28"/>
      <c r="B30" s="98"/>
      <c r="L30" s="85"/>
      <c r="O30" s="51"/>
    </row>
    <row r="31" spans="1:16" ht="27.75" customHeight="1" thickBot="1" x14ac:dyDescent="0.4">
      <c r="A31" s="28"/>
      <c r="B31" s="99"/>
      <c r="C31" s="66" t="str">
        <f>IF($M21&gt;6,"Lampant",IF($M21&gt;3.5,"Ordinary",IF($M21&gt;0,"Virgin","Extra Virgin")))</f>
        <v>Ordinary</v>
      </c>
      <c r="D31" s="66" t="str">
        <f>IF($M21&gt;3.5,"Lampant",IF($M21&gt;0,"Virgin","Extra Virgin"))</f>
        <v>Lampant</v>
      </c>
      <c r="E31" s="63"/>
      <c r="F31" s="63"/>
      <c r="G31" s="63"/>
      <c r="H31" s="63"/>
      <c r="I31" s="63"/>
      <c r="J31" s="63"/>
      <c r="K31" s="64"/>
      <c r="L31" s="86"/>
      <c r="N31" s="68" t="str">
        <f>IF($J21=0,"Ordinary",$C31)</f>
        <v>Ordinary</v>
      </c>
      <c r="O31" s="51"/>
      <c r="P31" s="69" t="str">
        <f>IF($J21=0,"Lampant",$D31)</f>
        <v>Lampant</v>
      </c>
    </row>
    <row r="32" spans="1:16" ht="27.75" customHeight="1" thickBot="1" x14ac:dyDescent="0.4">
      <c r="A32" s="28"/>
      <c r="O32" s="51"/>
    </row>
    <row r="33" spans="1:16" s="92" customFormat="1" ht="27.75" customHeight="1" x14ac:dyDescent="0.25">
      <c r="A33" s="87"/>
      <c r="B33" s="88" t="str">
        <f>B6</f>
        <v>Sample</v>
      </c>
      <c r="C33" s="89"/>
      <c r="D33" s="89" t="str">
        <f t="shared" ref="D33:L33" si="8">D6</f>
        <v>Fusty/Muddy sediments</v>
      </c>
      <c r="E33" s="89" t="str">
        <f t="shared" si="8"/>
        <v>Musty/Humid/Earthy</v>
      </c>
      <c r="F33" s="89" t="str">
        <f t="shared" si="8"/>
        <v>Winey/vinegary/acid/sour</v>
      </c>
      <c r="G33" s="89" t="str">
        <f t="shared" si="8"/>
        <v>Frostbitten olives (wet wood)</v>
      </c>
      <c r="H33" s="89" t="str">
        <f t="shared" si="8"/>
        <v>Rancid</v>
      </c>
      <c r="I33" s="89" t="str">
        <f t="shared" si="8"/>
        <v>Other negative attribute</v>
      </c>
      <c r="J33" s="89" t="str">
        <f t="shared" si="8"/>
        <v>Fruity</v>
      </c>
      <c r="K33" s="89" t="str">
        <f t="shared" si="8"/>
        <v>Bitter</v>
      </c>
      <c r="L33" s="90" t="str">
        <f t="shared" si="8"/>
        <v>Pungent</v>
      </c>
      <c r="M33" s="91"/>
      <c r="O33" s="93"/>
    </row>
    <row r="34" spans="1:16" ht="27.75" customHeight="1" x14ac:dyDescent="0.35">
      <c r="A34" s="28" t="str">
        <f>'INPUT Data'!A52</f>
        <v>Sample 3</v>
      </c>
      <c r="B34" s="97">
        <f>'INPUT Data'!C53</f>
        <v>0</v>
      </c>
      <c r="C34" s="57" t="str">
        <f>C7</f>
        <v>Median</v>
      </c>
      <c r="D34" s="58">
        <f>MEDIAN('INPUT Data'!E53:'INPUT Data'!E72)</f>
        <v>0</v>
      </c>
      <c r="E34" s="58">
        <f>MEDIAN('INPUT Data'!F53:'INPUT Data'!F72)</f>
        <v>0</v>
      </c>
      <c r="F34" s="58">
        <f>MEDIAN('INPUT Data'!G53:'INPUT Data'!G72)</f>
        <v>0</v>
      </c>
      <c r="G34" s="58">
        <f>MEDIAN('INPUT Data'!H53:'INPUT Data'!H72)</f>
        <v>7</v>
      </c>
      <c r="H34" s="58">
        <f>MEDIAN('INPUT Data'!I53:'INPUT Data'!I72)</f>
        <v>0</v>
      </c>
      <c r="I34" s="58">
        <f>MEDIAN('INPUT Data'!J53:'INPUT Data'!J72)</f>
        <v>0</v>
      </c>
      <c r="J34" s="58">
        <f>MEDIAN('INPUT Data'!K53:'INPUT Data'!K72)</f>
        <v>1</v>
      </c>
      <c r="K34" s="58">
        <f>MEDIAN('INPUT Data'!L53:'INPUT Data'!L72)</f>
        <v>0</v>
      </c>
      <c r="L34" s="82">
        <f>MEDIAN('INPUT Data'!M53:'INPUT Data'!M72)</f>
        <v>0</v>
      </c>
      <c r="M34" s="55">
        <f>MAX(D34:I34)</f>
        <v>7</v>
      </c>
      <c r="O34" s="51"/>
    </row>
    <row r="35" spans="1:16" ht="27.75" customHeight="1" x14ac:dyDescent="0.35">
      <c r="A35" s="28"/>
      <c r="B35" s="106"/>
      <c r="C35" s="102" t="s">
        <v>77</v>
      </c>
      <c r="D35" s="103">
        <f>AVERAGE('INPUT Data'!E53:'INPUT Data'!E72)</f>
        <v>0.3125</v>
      </c>
      <c r="E35" s="103">
        <f>AVERAGE('INPUT Data'!F53:'INPUT Data'!F72)</f>
        <v>0</v>
      </c>
      <c r="F35" s="103">
        <f>AVERAGE('INPUT Data'!G53:'INPUT Data'!G72)</f>
        <v>0</v>
      </c>
      <c r="G35" s="103">
        <f>AVERAGE('INPUT Data'!H53:'INPUT Data'!H72)</f>
        <v>7</v>
      </c>
      <c r="H35" s="103">
        <f>AVERAGE('INPUT Data'!I53:'INPUT Data'!I72)</f>
        <v>0</v>
      </c>
      <c r="I35" s="103">
        <f>AVERAGE('INPUT Data'!J53:'INPUT Data'!J72)</f>
        <v>0</v>
      </c>
      <c r="J35" s="103">
        <f>AVERAGE('INPUT Data'!K53:'INPUT Data'!K72)</f>
        <v>0.875</v>
      </c>
      <c r="K35" s="103">
        <f>AVERAGE('INPUT Data'!L53:'INPUT Data'!L72)</f>
        <v>0</v>
      </c>
      <c r="L35" s="103">
        <f>AVERAGE('INPUT Data'!M53:'INPUT Data'!M72)</f>
        <v>0</v>
      </c>
      <c r="M35" s="55"/>
      <c r="O35" s="51"/>
    </row>
    <row r="36" spans="1:16" ht="27.75" customHeight="1" x14ac:dyDescent="0.35">
      <c r="A36" s="28"/>
      <c r="B36" s="106"/>
      <c r="C36" s="105" t="s">
        <v>78</v>
      </c>
      <c r="D36" s="103">
        <f>_xlfn.STDEV.S('INPUT Data'!E53:'INPUT Data'!E72)</f>
        <v>0.57925444692787142</v>
      </c>
      <c r="E36" s="103">
        <f>_xlfn.STDEV.S('INPUT Data'!F53:'INPUT Data'!F72)</f>
        <v>0</v>
      </c>
      <c r="F36" s="103">
        <f>_xlfn.STDEV.S('INPUT Data'!G53:'INPUT Data'!G72)</f>
        <v>0</v>
      </c>
      <c r="G36" s="103">
        <f>_xlfn.STDEV.S('INPUT Data'!H53:'INPUT Data'!H72)</f>
        <v>0</v>
      </c>
      <c r="H36" s="103">
        <f>_xlfn.STDEV.S('INPUT Data'!I53:'INPUT Data'!I72)</f>
        <v>0</v>
      </c>
      <c r="I36" s="103">
        <f>_xlfn.STDEV.S('INPUT Data'!J53:'INPUT Data'!J72)</f>
        <v>0</v>
      </c>
      <c r="J36" s="103">
        <f>_xlfn.STDEV.S('INPUT Data'!K53:'INPUT Data'!K72)</f>
        <v>0.35355339059327379</v>
      </c>
      <c r="K36" s="103">
        <f>_xlfn.STDEV.S('INPUT Data'!L53:'INPUT Data'!L72)</f>
        <v>0</v>
      </c>
      <c r="L36" s="103">
        <f>_xlfn.STDEV.S('INPUT Data'!M53:'INPUT Data'!M72)</f>
        <v>0</v>
      </c>
      <c r="M36" s="55"/>
      <c r="O36" s="51"/>
    </row>
    <row r="37" spans="1:16" ht="27.75" customHeight="1" x14ac:dyDescent="0.35">
      <c r="A37" s="28"/>
      <c r="B37" s="97"/>
      <c r="C37" s="59" t="str">
        <f t="shared" ref="C37:C42" si="9">C10</f>
        <v>IQR</v>
      </c>
      <c r="D37" s="60">
        <f>PERCENTILE('INPUT Data'!E53:'INPUT Data'!E72,0.75)-PERCENTILE('INPUT Data'!E53:'INPUT Data'!E72,0.25)</f>
        <v>0.3</v>
      </c>
      <c r="E37" s="60">
        <f>PERCENTILE('INPUT Data'!F53:'INPUT Data'!F72,0.75)-PERCENTILE('INPUT Data'!F53:'INPUT Data'!F72,0.25)</f>
        <v>0</v>
      </c>
      <c r="F37" s="60">
        <f>PERCENTILE('INPUT Data'!G53:'INPUT Data'!G72,0.75)-PERCENTILE('INPUT Data'!G53:'INPUT Data'!G72,0.25)</f>
        <v>0</v>
      </c>
      <c r="G37" s="60">
        <f>PERCENTILE('INPUT Data'!H53:'INPUT Data'!H72,0.75)-PERCENTILE('INPUT Data'!H53:'INPUT Data'!H72,0.25)</f>
        <v>0</v>
      </c>
      <c r="H37" s="60">
        <f>PERCENTILE('INPUT Data'!I53:'INPUT Data'!I72,0.75)-PERCENTILE('INPUT Data'!I53:'INPUT Data'!I72,0.25)</f>
        <v>0</v>
      </c>
      <c r="I37" s="60">
        <f>PERCENTILE('INPUT Data'!J53:'INPUT Data'!J72,0.75)-PERCENTILE('INPUT Data'!J53:'INPUT Data'!J72,0.25)</f>
        <v>0</v>
      </c>
      <c r="J37" s="60">
        <f>PERCENTILE('INPUT Data'!K53:'INPUT Data'!K72,0.75)-PERCENTILE('INPUT Data'!K53:'INPUT Data'!K72,0.25)</f>
        <v>0</v>
      </c>
      <c r="K37" s="60">
        <f>PERCENTILE('INPUT Data'!L53:'INPUT Data'!L72,0.75)-PERCENTILE('INPUT Data'!L53:'INPUT Data'!L72,0.25)</f>
        <v>0</v>
      </c>
      <c r="L37" s="83">
        <f>PERCENTILE('INPUT Data'!M53:'INPUT Data'!M72,0.75)-PERCENTILE('INPUT Data'!M53:'INPUT Data'!M72,0.25)</f>
        <v>0</v>
      </c>
      <c r="O37" s="51"/>
    </row>
    <row r="38" spans="1:16" ht="27.75" customHeight="1" x14ac:dyDescent="0.35">
      <c r="A38" s="28"/>
      <c r="B38" s="97"/>
      <c r="C38" s="59" t="str">
        <f t="shared" si="9"/>
        <v>S*</v>
      </c>
      <c r="D38" s="60">
        <f>(1.25/1.35)*(D37/SQRT(COUNTA('INPUT Data'!E53:E72)))</f>
        <v>9.8209275164798243E-2</v>
      </c>
      <c r="E38" s="60">
        <f>(1.25/1.35)*(E37/SQRT(COUNTA('INPUT Data'!F53:F72)))</f>
        <v>0</v>
      </c>
      <c r="F38" s="60">
        <f>(1.25/1.35)*(F37/SQRT(COUNTA('INPUT Data'!G53:G72)))</f>
        <v>0</v>
      </c>
      <c r="G38" s="60">
        <f>(1.25/1.35)*(G37/SQRT(COUNTA('INPUT Data'!H53:H72)))</f>
        <v>0</v>
      </c>
      <c r="H38" s="60">
        <f>(1.25/1.35)*(H37/SQRT(COUNTA('INPUT Data'!I53:I72)))</f>
        <v>0</v>
      </c>
      <c r="I38" s="60">
        <f>(1.25/1.35)*(I37/SQRT(COUNTA('INPUT Data'!J53:J72)))</f>
        <v>0</v>
      </c>
      <c r="J38" s="60">
        <f>(1.25/1.35)*(J37/SQRT(COUNTA('INPUT Data'!K53:K72)))</f>
        <v>0</v>
      </c>
      <c r="K38" s="60">
        <f>(1.25/1.35)*(K37/SQRT(COUNTA('INPUT Data'!L53:L72)))</f>
        <v>0</v>
      </c>
      <c r="L38" s="83">
        <f>(1.25/1.35)*(L37/SQRT(COUNTA('INPUT Data'!M53:M72)))</f>
        <v>0</v>
      </c>
      <c r="O38" s="51"/>
    </row>
    <row r="39" spans="1:16" ht="27.75" customHeight="1" x14ac:dyDescent="0.35">
      <c r="A39" s="28"/>
      <c r="B39" s="97"/>
      <c r="C39" s="57" t="str">
        <f t="shared" si="9"/>
        <v>CVr%</v>
      </c>
      <c r="D39" s="61" t="str">
        <f>IFERROR((D38/D34)*100,"")</f>
        <v/>
      </c>
      <c r="E39" s="61" t="str">
        <f t="shared" ref="E39:L39" si="10">IFERROR((E38/E34)*100,"")</f>
        <v/>
      </c>
      <c r="F39" s="61" t="str">
        <f t="shared" si="10"/>
        <v/>
      </c>
      <c r="G39" s="61">
        <f t="shared" si="10"/>
        <v>0</v>
      </c>
      <c r="H39" s="61" t="str">
        <f t="shared" si="10"/>
        <v/>
      </c>
      <c r="I39" s="61" t="str">
        <f t="shared" si="10"/>
        <v/>
      </c>
      <c r="J39" s="61">
        <f t="shared" si="10"/>
        <v>0</v>
      </c>
      <c r="K39" s="61" t="str">
        <f t="shared" si="10"/>
        <v/>
      </c>
      <c r="L39" s="61" t="str">
        <f t="shared" si="10"/>
        <v/>
      </c>
      <c r="O39" s="51"/>
    </row>
    <row r="40" spans="1:16" ht="27.75" customHeight="1" x14ac:dyDescent="0.35">
      <c r="A40" s="28"/>
      <c r="B40" s="97"/>
      <c r="C40" s="59" t="str">
        <f t="shared" si="9"/>
        <v>CI Upper</v>
      </c>
      <c r="D40" s="62">
        <f>D34+1.96*D38</f>
        <v>0.19249017932300455</v>
      </c>
      <c r="E40" s="62">
        <f t="shared" ref="E40:L40" si="11">E34+1.96*E38</f>
        <v>0</v>
      </c>
      <c r="F40" s="62">
        <f t="shared" si="11"/>
        <v>0</v>
      </c>
      <c r="G40" s="62">
        <f t="shared" si="11"/>
        <v>7</v>
      </c>
      <c r="H40" s="62">
        <f t="shared" si="11"/>
        <v>0</v>
      </c>
      <c r="I40" s="62">
        <f t="shared" si="11"/>
        <v>0</v>
      </c>
      <c r="J40" s="62">
        <f t="shared" si="11"/>
        <v>1</v>
      </c>
      <c r="K40" s="62">
        <f t="shared" si="11"/>
        <v>0</v>
      </c>
      <c r="L40" s="84">
        <f t="shared" si="11"/>
        <v>0</v>
      </c>
      <c r="O40" s="51"/>
    </row>
    <row r="41" spans="1:16" ht="27.75" customHeight="1" x14ac:dyDescent="0.35">
      <c r="A41" s="28"/>
      <c r="B41" s="97"/>
      <c r="C41" s="59" t="str">
        <f t="shared" si="9"/>
        <v>CI Lower</v>
      </c>
      <c r="D41" s="62">
        <f>D34-1.96*D38</f>
        <v>-0.19249017932300455</v>
      </c>
      <c r="E41" s="62">
        <f t="shared" ref="E41:L41" si="12">E34-1.96*E38</f>
        <v>0</v>
      </c>
      <c r="F41" s="62">
        <f t="shared" si="12"/>
        <v>0</v>
      </c>
      <c r="G41" s="62">
        <f t="shared" si="12"/>
        <v>7</v>
      </c>
      <c r="H41" s="62">
        <f t="shared" si="12"/>
        <v>0</v>
      </c>
      <c r="I41" s="62">
        <f t="shared" si="12"/>
        <v>0</v>
      </c>
      <c r="J41" s="62">
        <f t="shared" si="12"/>
        <v>1</v>
      </c>
      <c r="K41" s="62">
        <f t="shared" si="12"/>
        <v>0</v>
      </c>
      <c r="L41" s="84">
        <f t="shared" si="12"/>
        <v>0</v>
      </c>
      <c r="O41" s="51"/>
    </row>
    <row r="42" spans="1:16" ht="27.75" customHeight="1" x14ac:dyDescent="0.35">
      <c r="A42" s="28"/>
      <c r="B42" s="98"/>
      <c r="C42" s="30" t="str">
        <f t="shared" si="9"/>
        <v xml:space="preserve"> </v>
      </c>
      <c r="D42" s="56"/>
      <c r="E42" s="56"/>
      <c r="F42" s="56"/>
      <c r="G42" s="56"/>
      <c r="H42" s="56"/>
      <c r="I42" s="56"/>
      <c r="J42" s="56"/>
      <c r="K42" s="56"/>
      <c r="L42" s="107"/>
      <c r="O42" s="51"/>
    </row>
    <row r="43" spans="1:16" ht="27.75" customHeight="1" x14ac:dyDescent="0.35">
      <c r="A43" s="28"/>
      <c r="B43" s="98"/>
      <c r="L43" s="85"/>
      <c r="O43" s="51"/>
    </row>
    <row r="44" spans="1:16" ht="27.75" customHeight="1" thickBot="1" x14ac:dyDescent="0.4">
      <c r="A44" s="28"/>
      <c r="B44" s="99"/>
      <c r="C44" s="66" t="str">
        <f>IF($M34&gt;6,"Lampant",IF($M34&gt;3.5,"Ordinary",IF($M34&gt;0,"Virgin","Extra Virgin")))</f>
        <v>Lampant</v>
      </c>
      <c r="D44" s="66" t="str">
        <f>IF($M34&gt;3.5,"Lampant",IF($M34&gt;0,"Virgin","Extra Virgin"))</f>
        <v>Lampant</v>
      </c>
      <c r="E44" s="63"/>
      <c r="F44" s="63"/>
      <c r="G44" s="63"/>
      <c r="H44" s="63"/>
      <c r="I44" s="63"/>
      <c r="J44" s="63"/>
      <c r="K44" s="64"/>
      <c r="L44" s="86"/>
      <c r="N44" s="68" t="str">
        <f>IF($J34=0,"Ordinary",$C44)</f>
        <v>Lampant</v>
      </c>
      <c r="O44" s="51"/>
      <c r="P44" s="69" t="str">
        <f>IF($J34=0,"Lampant",$D44)</f>
        <v>Lampant</v>
      </c>
    </row>
    <row r="45" spans="1:16" ht="27.75" customHeight="1" thickBot="1" x14ac:dyDescent="0.4">
      <c r="A45" s="28"/>
      <c r="O45" s="51"/>
    </row>
    <row r="46" spans="1:16" s="92" customFormat="1" ht="27.75" customHeight="1" x14ac:dyDescent="0.25">
      <c r="A46" s="87"/>
      <c r="B46" s="88" t="str">
        <f>B6</f>
        <v>Sample</v>
      </c>
      <c r="C46" s="89"/>
      <c r="D46" s="89" t="str">
        <f t="shared" ref="D46:L46" si="13">D6</f>
        <v>Fusty/Muddy sediments</v>
      </c>
      <c r="E46" s="89" t="str">
        <f t="shared" si="13"/>
        <v>Musty/Humid/Earthy</v>
      </c>
      <c r="F46" s="89" t="str">
        <f t="shared" si="13"/>
        <v>Winey/vinegary/acid/sour</v>
      </c>
      <c r="G46" s="89" t="str">
        <f t="shared" si="13"/>
        <v>Frostbitten olives (wet wood)</v>
      </c>
      <c r="H46" s="89" t="str">
        <f t="shared" si="13"/>
        <v>Rancid</v>
      </c>
      <c r="I46" s="89" t="str">
        <f t="shared" si="13"/>
        <v>Other negative attribute</v>
      </c>
      <c r="J46" s="89" t="str">
        <f t="shared" si="13"/>
        <v>Fruity</v>
      </c>
      <c r="K46" s="89" t="str">
        <f t="shared" si="13"/>
        <v>Bitter</v>
      </c>
      <c r="L46" s="90" t="str">
        <f t="shared" si="13"/>
        <v>Pungent</v>
      </c>
      <c r="M46" s="91"/>
      <c r="O46" s="93"/>
    </row>
    <row r="47" spans="1:16" ht="27.75" customHeight="1" x14ac:dyDescent="0.35">
      <c r="A47" s="28" t="str">
        <f>'INPUT Data'!A75</f>
        <v>Sample 4</v>
      </c>
      <c r="B47" s="97">
        <f>'INPUT Data'!C76</f>
        <v>0</v>
      </c>
      <c r="C47" s="57" t="str">
        <f>C7</f>
        <v>Median</v>
      </c>
      <c r="D47" s="58">
        <f>MEDIAN('INPUT Data'!E76:'INPUT Data'!E95)</f>
        <v>0</v>
      </c>
      <c r="E47" s="58">
        <f>MEDIAN('INPUT Data'!F76:'INPUT Data'!F95)</f>
        <v>0</v>
      </c>
      <c r="F47" s="58">
        <f>MEDIAN('INPUT Data'!G76:'INPUT Data'!G95)</f>
        <v>0</v>
      </c>
      <c r="G47" s="58">
        <f>MEDIAN('INPUT Data'!H76:'INPUT Data'!H95)</f>
        <v>2</v>
      </c>
      <c r="H47" s="58">
        <f>MEDIAN('INPUT Data'!I76:'INPUT Data'!I95)</f>
        <v>0</v>
      </c>
      <c r="I47" s="58">
        <f>MEDIAN('INPUT Data'!J76:'INPUT Data'!J95)</f>
        <v>0</v>
      </c>
      <c r="J47" s="58">
        <f>MEDIAN('INPUT Data'!K76:'INPUT Data'!K95)</f>
        <v>3</v>
      </c>
      <c r="K47" s="58">
        <f>MEDIAN('INPUT Data'!L76:'INPUT Data'!L95)</f>
        <v>0</v>
      </c>
      <c r="L47" s="82">
        <f>MEDIAN('INPUT Data'!M76:'INPUT Data'!M95)</f>
        <v>0</v>
      </c>
      <c r="M47" s="55">
        <f>MAX(D47:I47)</f>
        <v>2</v>
      </c>
      <c r="O47" s="51"/>
    </row>
    <row r="48" spans="1:16" ht="27.75" customHeight="1" x14ac:dyDescent="0.35">
      <c r="A48" s="28"/>
      <c r="B48" s="106"/>
      <c r="C48" s="102" t="s">
        <v>77</v>
      </c>
      <c r="D48" s="103">
        <f>AVERAGE('INPUT Data'!E76:'INPUT Data'!E95)</f>
        <v>0</v>
      </c>
      <c r="E48" s="103">
        <f>AVERAGE('INPUT Data'!F76:'INPUT Data'!F95)</f>
        <v>0</v>
      </c>
      <c r="F48" s="103">
        <f>AVERAGE('INPUT Data'!G76:'INPUT Data'!G95)</f>
        <v>0.3125</v>
      </c>
      <c r="G48" s="103">
        <f>AVERAGE('INPUT Data'!H76:'INPUT Data'!H95)</f>
        <v>2</v>
      </c>
      <c r="H48" s="103">
        <f>AVERAGE('INPUT Data'!I76:'INPUT Data'!I95)</f>
        <v>0.1125</v>
      </c>
      <c r="I48" s="103">
        <f>AVERAGE('INPUT Data'!J76:'INPUT Data'!J95)</f>
        <v>0</v>
      </c>
      <c r="J48" s="103">
        <f>AVERAGE('INPUT Data'!K76:'INPUT Data'!K95)</f>
        <v>3</v>
      </c>
      <c r="K48" s="103">
        <f>AVERAGE('INPUT Data'!L76:'INPUT Data'!L95)</f>
        <v>0</v>
      </c>
      <c r="L48" s="103">
        <f>AVERAGE('INPUT Data'!M76:'INPUT Data'!M95)</f>
        <v>0</v>
      </c>
      <c r="M48" s="55"/>
      <c r="O48" s="51"/>
    </row>
    <row r="49" spans="1:16" ht="27.75" customHeight="1" x14ac:dyDescent="0.35">
      <c r="A49" s="28"/>
      <c r="B49" s="106"/>
      <c r="C49" s="105" t="s">
        <v>78</v>
      </c>
      <c r="D49" s="103">
        <f>_xlfn.STDEV.S('INPUT Data'!E76:'INPUT Data'!E95)</f>
        <v>0</v>
      </c>
      <c r="E49" s="103">
        <f>_xlfn.STDEV.S('INPUT Data'!F76:'INPUT Data'!F95)</f>
        <v>0</v>
      </c>
      <c r="F49" s="103">
        <f>_xlfn.STDEV.S('INPUT Data'!G76:'INPUT Data'!G95)</f>
        <v>0.88388347648318444</v>
      </c>
      <c r="G49" s="103">
        <f>_xlfn.STDEV.S('INPUT Data'!H76:'INPUT Data'!H95)</f>
        <v>0</v>
      </c>
      <c r="H49" s="103">
        <f>_xlfn.STDEV.S('INPUT Data'!I76:'INPUT Data'!I95)</f>
        <v>0.31819805153394637</v>
      </c>
      <c r="I49" s="103">
        <f>_xlfn.STDEV.S('INPUT Data'!J76:'INPUT Data'!J95)</f>
        <v>0</v>
      </c>
      <c r="J49" s="103">
        <f>_xlfn.STDEV.S('INPUT Data'!K76:'INPUT Data'!K95)</f>
        <v>0</v>
      </c>
      <c r="K49" s="103">
        <f>_xlfn.STDEV.S('INPUT Data'!L76:'INPUT Data'!L95)</f>
        <v>0</v>
      </c>
      <c r="L49" s="103">
        <f>_xlfn.STDEV.S('INPUT Data'!M76:'INPUT Data'!M95)</f>
        <v>0</v>
      </c>
      <c r="M49" s="55"/>
      <c r="O49" s="51"/>
    </row>
    <row r="50" spans="1:16" ht="27.75" customHeight="1" x14ac:dyDescent="0.35">
      <c r="A50" s="28"/>
      <c r="B50" s="97"/>
      <c r="C50" s="59" t="str">
        <f t="shared" ref="C50:C55" si="14">C10</f>
        <v>IQR</v>
      </c>
      <c r="D50" s="60">
        <f>PERCENTILE('INPUT Data'!E76:'INPUT Data'!E95,0.75)-PERCENTILE('INPUT Data'!E76:'INPUT Data'!E95,0.25)</f>
        <v>0</v>
      </c>
      <c r="E50" s="60">
        <f>PERCENTILE('INPUT Data'!F76:'INPUT Data'!F95,0.75)-PERCENTILE('INPUT Data'!F76:'INPUT Data'!F95,0.25)</f>
        <v>0</v>
      </c>
      <c r="F50" s="60">
        <f>PERCENTILE('INPUT Data'!G76:'INPUT Data'!G95,0.75)-PERCENTILE('INPUT Data'!G76:'INPUT Data'!G95,0.25)</f>
        <v>0</v>
      </c>
      <c r="G50" s="60">
        <f>PERCENTILE('INPUT Data'!H76:'INPUT Data'!H95,0.75)-PERCENTILE('INPUT Data'!H76:'INPUT Data'!H95,0.25)</f>
        <v>0</v>
      </c>
      <c r="H50" s="60">
        <f>PERCENTILE('INPUT Data'!I76:'INPUT Data'!I95,0.75)-PERCENTILE('INPUT Data'!I76:'INPUT Data'!I95,0.25)</f>
        <v>0</v>
      </c>
      <c r="I50" s="60">
        <f>PERCENTILE('INPUT Data'!J76:'INPUT Data'!J95,0.75)-PERCENTILE('INPUT Data'!J76:'INPUT Data'!J95,0.25)</f>
        <v>0</v>
      </c>
      <c r="J50" s="60">
        <f>PERCENTILE('INPUT Data'!K76:'INPUT Data'!K95,0.75)-PERCENTILE('INPUT Data'!K76:'INPUT Data'!K95,0.25)</f>
        <v>0</v>
      </c>
      <c r="K50" s="60">
        <f>PERCENTILE('INPUT Data'!L76:'INPUT Data'!L95,0.75)-PERCENTILE('INPUT Data'!L76:'INPUT Data'!L95,0.25)</f>
        <v>0</v>
      </c>
      <c r="L50" s="83">
        <f>PERCENTILE('INPUT Data'!M76:'INPUT Data'!M95,0.75)-PERCENTILE('INPUT Data'!M76:'INPUT Data'!M95,0.25)</f>
        <v>0</v>
      </c>
      <c r="O50" s="51"/>
    </row>
    <row r="51" spans="1:16" ht="27.75" customHeight="1" x14ac:dyDescent="0.35">
      <c r="A51" s="28"/>
      <c r="B51" s="97"/>
      <c r="C51" s="59" t="str">
        <f t="shared" si="14"/>
        <v>S*</v>
      </c>
      <c r="D51" s="60">
        <f>(1.25/1.35)*(D50/SQRT(COUNTA('INPUT Data'!E76:E95)))</f>
        <v>0</v>
      </c>
      <c r="E51" s="60">
        <f>(1.25/1.35)*(E50/SQRT(COUNTA('INPUT Data'!F76:F95)))</f>
        <v>0</v>
      </c>
      <c r="F51" s="60">
        <f>(1.25/1.35)*(F50/SQRT(COUNTA('INPUT Data'!G76:G95)))</f>
        <v>0</v>
      </c>
      <c r="G51" s="60">
        <f>(1.25/1.35)*(G50/SQRT(COUNTA('INPUT Data'!H76:H95)))</f>
        <v>0</v>
      </c>
      <c r="H51" s="60">
        <f>(1.25/1.35)*(H50/SQRT(COUNTA('INPUT Data'!I76:I95)))</f>
        <v>0</v>
      </c>
      <c r="I51" s="60">
        <f>(1.25/1.35)*(I50/SQRT(COUNTA('INPUT Data'!J76:J95)))</f>
        <v>0</v>
      </c>
      <c r="J51" s="60">
        <f>(1.25/1.35)*(J50/SQRT(COUNTA('INPUT Data'!K76:K95)))</f>
        <v>0</v>
      </c>
      <c r="K51" s="60">
        <f>(1.25/1.35)*(K50/SQRT(COUNTA('INPUT Data'!L76:L95)))</f>
        <v>0</v>
      </c>
      <c r="L51" s="83">
        <f>(1.25/1.35)*(L50/SQRT(COUNTA('INPUT Data'!M76:M95)))</f>
        <v>0</v>
      </c>
      <c r="O51" s="51"/>
    </row>
    <row r="52" spans="1:16" ht="27.75" customHeight="1" x14ac:dyDescent="0.35">
      <c r="A52" s="28"/>
      <c r="B52" s="97"/>
      <c r="C52" s="57" t="str">
        <f t="shared" si="14"/>
        <v>CVr%</v>
      </c>
      <c r="D52" s="61" t="str">
        <f>IFERROR((D51/D47)*100,"")</f>
        <v/>
      </c>
      <c r="E52" s="61" t="str">
        <f t="shared" ref="E52:L52" si="15">IFERROR((E51/E47)*100,"")</f>
        <v/>
      </c>
      <c r="F52" s="61" t="str">
        <f t="shared" si="15"/>
        <v/>
      </c>
      <c r="G52" s="61">
        <f t="shared" si="15"/>
        <v>0</v>
      </c>
      <c r="H52" s="61" t="str">
        <f t="shared" si="15"/>
        <v/>
      </c>
      <c r="I52" s="61" t="str">
        <f t="shared" si="15"/>
        <v/>
      </c>
      <c r="J52" s="61">
        <f t="shared" si="15"/>
        <v>0</v>
      </c>
      <c r="K52" s="61" t="str">
        <f t="shared" si="15"/>
        <v/>
      </c>
      <c r="L52" s="61" t="str">
        <f t="shared" si="15"/>
        <v/>
      </c>
      <c r="O52" s="51"/>
    </row>
    <row r="53" spans="1:16" ht="27.75" customHeight="1" x14ac:dyDescent="0.35">
      <c r="A53" s="28"/>
      <c r="B53" s="97"/>
      <c r="C53" s="59" t="str">
        <f t="shared" si="14"/>
        <v>CI Upper</v>
      </c>
      <c r="D53" s="62">
        <f>D47+1.96*D51</f>
        <v>0</v>
      </c>
      <c r="E53" s="62">
        <f t="shared" ref="E53:L53" si="16">E47+1.96*E51</f>
        <v>0</v>
      </c>
      <c r="F53" s="62">
        <f t="shared" si="16"/>
        <v>0</v>
      </c>
      <c r="G53" s="62">
        <f t="shared" si="16"/>
        <v>2</v>
      </c>
      <c r="H53" s="62">
        <f t="shared" si="16"/>
        <v>0</v>
      </c>
      <c r="I53" s="62">
        <f t="shared" si="16"/>
        <v>0</v>
      </c>
      <c r="J53" s="62">
        <f t="shared" si="16"/>
        <v>3</v>
      </c>
      <c r="K53" s="62">
        <f t="shared" si="16"/>
        <v>0</v>
      </c>
      <c r="L53" s="84">
        <f t="shared" si="16"/>
        <v>0</v>
      </c>
      <c r="O53" s="51"/>
    </row>
    <row r="54" spans="1:16" ht="27.75" customHeight="1" x14ac:dyDescent="0.35">
      <c r="A54" s="28"/>
      <c r="B54" s="97"/>
      <c r="C54" s="59" t="str">
        <f t="shared" si="14"/>
        <v>CI Lower</v>
      </c>
      <c r="D54" s="62">
        <f>D47-1.96*D51</f>
        <v>0</v>
      </c>
      <c r="E54" s="62">
        <f t="shared" ref="E54:L54" si="17">E47-1.96*E51</f>
        <v>0</v>
      </c>
      <c r="F54" s="62">
        <f t="shared" si="17"/>
        <v>0</v>
      </c>
      <c r="G54" s="62">
        <f t="shared" si="17"/>
        <v>2</v>
      </c>
      <c r="H54" s="62">
        <f t="shared" si="17"/>
        <v>0</v>
      </c>
      <c r="I54" s="62">
        <f t="shared" si="17"/>
        <v>0</v>
      </c>
      <c r="J54" s="62">
        <f t="shared" si="17"/>
        <v>3</v>
      </c>
      <c r="K54" s="62">
        <f t="shared" si="17"/>
        <v>0</v>
      </c>
      <c r="L54" s="84">
        <f t="shared" si="17"/>
        <v>0</v>
      </c>
      <c r="O54" s="51"/>
    </row>
    <row r="55" spans="1:16" ht="27.75" customHeight="1" x14ac:dyDescent="0.35">
      <c r="A55" s="28"/>
      <c r="B55" s="98"/>
      <c r="C55" s="30" t="str">
        <f t="shared" si="14"/>
        <v xml:space="preserve"> </v>
      </c>
      <c r="D55" s="56"/>
      <c r="E55" s="56"/>
      <c r="F55" s="56"/>
      <c r="G55" s="56"/>
      <c r="H55" s="56"/>
      <c r="I55" s="56"/>
      <c r="J55" s="56"/>
      <c r="K55" s="56"/>
      <c r="L55" s="107"/>
      <c r="O55" s="51"/>
    </row>
    <row r="56" spans="1:16" ht="27.75" customHeight="1" x14ac:dyDescent="0.35">
      <c r="A56" s="28"/>
      <c r="B56" s="98"/>
      <c r="L56" s="85"/>
      <c r="O56" s="51"/>
    </row>
    <row r="57" spans="1:16" ht="27.75" customHeight="1" thickBot="1" x14ac:dyDescent="0.4">
      <c r="A57" s="28"/>
      <c r="B57" s="99"/>
      <c r="C57" s="66" t="str">
        <f>IF($M47&gt;6,"Lampant",IF($M47&gt;3.5,"Ordinary",IF($M47&gt;0,"Virgin","Extra Virgin")))</f>
        <v>Virgin</v>
      </c>
      <c r="D57" s="66" t="str">
        <f>IF($M47&gt;3.5,"Lampant",IF($M47&gt;0,"Virgin","Extra Virgin"))</f>
        <v>Virgin</v>
      </c>
      <c r="E57" s="63"/>
      <c r="F57" s="63"/>
      <c r="G57" s="63"/>
      <c r="H57" s="63"/>
      <c r="I57" s="63"/>
      <c r="J57" s="63"/>
      <c r="K57" s="64"/>
      <c r="L57" s="86"/>
      <c r="N57" s="68" t="str">
        <f>IF($J47=0,"Ordinary",$C57)</f>
        <v>Virgin</v>
      </c>
      <c r="O57" s="51"/>
      <c r="P57" s="69" t="str">
        <f>IF($J47=0,"Lampant",$D57)</f>
        <v>Virgin</v>
      </c>
    </row>
    <row r="58" spans="1:16" ht="27.75" customHeight="1" thickBot="1" x14ac:dyDescent="0.4">
      <c r="A58" s="28"/>
      <c r="L58" s="85"/>
      <c r="O58" s="51"/>
    </row>
    <row r="59" spans="1:16" s="92" customFormat="1" ht="27.75" customHeight="1" x14ac:dyDescent="0.25">
      <c r="A59" s="87"/>
      <c r="B59" s="88" t="str">
        <f>B6</f>
        <v>Sample</v>
      </c>
      <c r="C59" s="89"/>
      <c r="D59" s="89" t="str">
        <f t="shared" ref="D59:L59" si="18">D6</f>
        <v>Fusty/Muddy sediments</v>
      </c>
      <c r="E59" s="89" t="str">
        <f t="shared" si="18"/>
        <v>Musty/Humid/Earthy</v>
      </c>
      <c r="F59" s="89" t="str">
        <f t="shared" si="18"/>
        <v>Winey/vinegary/acid/sour</v>
      </c>
      <c r="G59" s="89" t="str">
        <f t="shared" si="18"/>
        <v>Frostbitten olives (wet wood)</v>
      </c>
      <c r="H59" s="89" t="str">
        <f t="shared" si="18"/>
        <v>Rancid</v>
      </c>
      <c r="I59" s="89" t="str">
        <f t="shared" si="18"/>
        <v>Other negative attribute</v>
      </c>
      <c r="J59" s="89" t="str">
        <f t="shared" si="18"/>
        <v>Fruity</v>
      </c>
      <c r="K59" s="89" t="str">
        <f t="shared" si="18"/>
        <v>Bitter</v>
      </c>
      <c r="L59" s="90" t="str">
        <f t="shared" si="18"/>
        <v>Pungent</v>
      </c>
      <c r="M59" s="91"/>
      <c r="O59" s="93"/>
    </row>
    <row r="60" spans="1:16" ht="27.75" customHeight="1" x14ac:dyDescent="0.35">
      <c r="A60" s="28" t="str">
        <f>'INPUT Data'!A98</f>
        <v>Sample 5</v>
      </c>
      <c r="B60" s="97">
        <f>'INPUT Data'!C99</f>
        <v>0</v>
      </c>
      <c r="C60" s="57" t="str">
        <f>C7</f>
        <v>Median</v>
      </c>
      <c r="D60" s="58">
        <f>MEDIAN('INPUT Data'!E99:'INPUT Data'!E118)</f>
        <v>0</v>
      </c>
      <c r="E60" s="58">
        <f>MEDIAN('INPUT Data'!F99:'INPUT Data'!F118)</f>
        <v>0</v>
      </c>
      <c r="F60" s="58">
        <f>MEDIAN('INPUT Data'!G99:'INPUT Data'!G118)</f>
        <v>0</v>
      </c>
      <c r="G60" s="58">
        <f>MEDIAN('INPUT Data'!H99:'INPUT Data'!H118)</f>
        <v>0</v>
      </c>
      <c r="H60" s="58">
        <f>MEDIAN('INPUT Data'!I99:'INPUT Data'!I118)</f>
        <v>0</v>
      </c>
      <c r="I60" s="58">
        <f>MEDIAN('INPUT Data'!J99:'INPUT Data'!J118)</f>
        <v>0</v>
      </c>
      <c r="J60" s="58">
        <f>MEDIAN('INPUT Data'!K99:'INPUT Data'!K118)</f>
        <v>3</v>
      </c>
      <c r="K60" s="58">
        <f>MEDIAN('INPUT Data'!L99:'INPUT Data'!L118)</f>
        <v>0</v>
      </c>
      <c r="L60" s="82">
        <f>MEDIAN('INPUT Data'!M99:'INPUT Data'!M118)</f>
        <v>0</v>
      </c>
      <c r="M60" s="55">
        <f>MAX(D60:I60)</f>
        <v>0</v>
      </c>
      <c r="O60" s="51"/>
    </row>
    <row r="61" spans="1:16" ht="27.75" customHeight="1" x14ac:dyDescent="0.35">
      <c r="A61" s="28" t="s">
        <v>66</v>
      </c>
      <c r="B61" s="106"/>
      <c r="C61" s="102" t="s">
        <v>77</v>
      </c>
      <c r="D61" s="103">
        <f>AVERAGE('INPUT Data'!E99:'INPUT Data'!E118)</f>
        <v>0</v>
      </c>
      <c r="E61" s="103">
        <f>AVERAGE('INPUT Data'!F99:'INPUT Data'!F118)</f>
        <v>0</v>
      </c>
      <c r="F61" s="103">
        <f>AVERAGE('INPUT Data'!G99:'INPUT Data'!G118)</f>
        <v>0</v>
      </c>
      <c r="G61" s="103">
        <f>AVERAGE('INPUT Data'!H99:'INPUT Data'!H118)</f>
        <v>0</v>
      </c>
      <c r="H61" s="103">
        <f>AVERAGE('INPUT Data'!I99:'INPUT Data'!I118)</f>
        <v>0</v>
      </c>
      <c r="I61" s="103">
        <f>AVERAGE('INPUT Data'!J99:'INPUT Data'!J118)</f>
        <v>0.25</v>
      </c>
      <c r="J61" s="103">
        <f>AVERAGE('INPUT Data'!K99:'INPUT Data'!K118)</f>
        <v>3</v>
      </c>
      <c r="K61" s="103">
        <f>AVERAGE('INPUT Data'!L99:'INPUT Data'!L118)</f>
        <v>0</v>
      </c>
      <c r="L61" s="103">
        <f>AVERAGE('INPUT Data'!M99:'INPUT Data'!M118)</f>
        <v>0</v>
      </c>
      <c r="M61" s="55"/>
      <c r="O61" s="51"/>
    </row>
    <row r="62" spans="1:16" ht="27.75" customHeight="1" x14ac:dyDescent="0.35">
      <c r="A62" s="28"/>
      <c r="B62" s="106"/>
      <c r="C62" s="105" t="s">
        <v>78</v>
      </c>
      <c r="D62" s="103">
        <f>_xlfn.STDEV.S('INPUT Data'!E99:'INPUT Data'!E118)</f>
        <v>0</v>
      </c>
      <c r="E62" s="103">
        <f>_xlfn.STDEV.S('INPUT Data'!F99:'INPUT Data'!F118)</f>
        <v>0</v>
      </c>
      <c r="F62" s="103">
        <f>_xlfn.STDEV.S('INPUT Data'!G99:'INPUT Data'!G118)</f>
        <v>0</v>
      </c>
      <c r="G62" s="103">
        <f>_xlfn.STDEV.S('INPUT Data'!H99:'INPUT Data'!H118)</f>
        <v>0</v>
      </c>
      <c r="H62" s="103">
        <f>_xlfn.STDEV.S('INPUT Data'!I99:'INPUT Data'!I118)</f>
        <v>0</v>
      </c>
      <c r="I62" s="103">
        <f>_xlfn.STDEV.S('INPUT Data'!J99:'INPUT Data'!J118)</f>
        <v>0.46291004988627571</v>
      </c>
      <c r="J62" s="103">
        <f>_xlfn.STDEV.S('INPUT Data'!K99:'INPUT Data'!K118)</f>
        <v>0</v>
      </c>
      <c r="K62" s="103">
        <f>_xlfn.STDEV.S('INPUT Data'!L99:'INPUT Data'!L118)</f>
        <v>0</v>
      </c>
      <c r="L62" s="103">
        <f>_xlfn.STDEV.S('INPUT Data'!M99:'INPUT Data'!M118)</f>
        <v>0</v>
      </c>
      <c r="M62" s="55"/>
      <c r="O62" s="51"/>
    </row>
    <row r="63" spans="1:16" ht="27.75" customHeight="1" x14ac:dyDescent="0.35">
      <c r="B63" s="97"/>
      <c r="C63" s="59" t="str">
        <f t="shared" ref="C63:C68" si="19">C10</f>
        <v>IQR</v>
      </c>
      <c r="D63" s="60">
        <f>PERCENTILE('INPUT Data'!E99:'INPUT Data'!E118,0.75)-PERCENTILE('INPUT Data'!E99:'INPUT Data'!E118,0.25)</f>
        <v>0</v>
      </c>
      <c r="E63" s="60">
        <f>PERCENTILE('INPUT Data'!F99:'INPUT Data'!F118,0.75)-PERCENTILE('INPUT Data'!F99:'INPUT Data'!F118,0.25)</f>
        <v>0</v>
      </c>
      <c r="F63" s="60">
        <f>PERCENTILE('INPUT Data'!G99:'INPUT Data'!G118,0.75)-PERCENTILE('INPUT Data'!G99:'INPUT Data'!G118,0.25)</f>
        <v>0</v>
      </c>
      <c r="G63" s="60">
        <f>PERCENTILE('INPUT Data'!H99:'INPUT Data'!H118,0.75)-PERCENTILE('INPUT Data'!H99:'INPUT Data'!H118,0.25)</f>
        <v>0</v>
      </c>
      <c r="H63" s="60">
        <f>PERCENTILE('INPUT Data'!I99:'INPUT Data'!I118,0.75)-PERCENTILE('INPUT Data'!I99:'INPUT Data'!I118,0.25)</f>
        <v>0</v>
      </c>
      <c r="I63" s="60">
        <f>PERCENTILE('INPUT Data'!J99:'INPUT Data'!J118,0.75)-PERCENTILE('INPUT Data'!J99:'INPUT Data'!J118,0.25)</f>
        <v>0.25</v>
      </c>
      <c r="J63" s="60">
        <f>PERCENTILE('INPUT Data'!K99:'INPUT Data'!K118,0.75)-PERCENTILE('INPUT Data'!K99:'INPUT Data'!K118,0.25)</f>
        <v>0</v>
      </c>
      <c r="K63" s="60">
        <f>PERCENTILE('INPUT Data'!L99:'INPUT Data'!L118,0.75)-PERCENTILE('INPUT Data'!L99:'INPUT Data'!L118,0.25)</f>
        <v>0</v>
      </c>
      <c r="L63" s="83">
        <f>PERCENTILE('INPUT Data'!M99:'INPUT Data'!M118,0.75)-PERCENTILE('INPUT Data'!M99:'INPUT Data'!M118,0.25)</f>
        <v>0</v>
      </c>
      <c r="O63" s="51"/>
    </row>
    <row r="64" spans="1:16" ht="27.75" customHeight="1" x14ac:dyDescent="0.35">
      <c r="A64" s="28"/>
      <c r="B64" s="97"/>
      <c r="C64" s="59" t="str">
        <f t="shared" si="19"/>
        <v>S*</v>
      </c>
      <c r="D64" s="60">
        <f>(1.25/1.35)*(D63/SQRT(COUNTA('INPUT Data'!E99:E118)))</f>
        <v>0</v>
      </c>
      <c r="E64" s="60">
        <f>(1.25/1.35)*(E63/SQRT(COUNTA('INPUT Data'!F99:F118)))</f>
        <v>0</v>
      </c>
      <c r="F64" s="60">
        <f>(1.25/1.35)*(F63/SQRT(COUNTA('INPUT Data'!G99:G118)))</f>
        <v>0</v>
      </c>
      <c r="G64" s="60">
        <f>(1.25/1.35)*(G63/SQRT(COUNTA('INPUT Data'!H99:H118)))</f>
        <v>0</v>
      </c>
      <c r="H64" s="60">
        <f>(1.25/1.35)*(H63/SQRT(COUNTA('INPUT Data'!I99:I118)))</f>
        <v>0</v>
      </c>
      <c r="I64" s="60">
        <f>(1.25/1.35)*(I63/SQRT(COUNTA('INPUT Data'!J99:J118)))</f>
        <v>8.1841062637331874E-2</v>
      </c>
      <c r="J64" s="60">
        <f>(1.25/1.35)*(J63/SQRT(COUNTA('INPUT Data'!K99:K118)))</f>
        <v>0</v>
      </c>
      <c r="K64" s="60">
        <f>(1.25/1.35)*(K63/SQRT(COUNTA('INPUT Data'!L99:L118)))</f>
        <v>0</v>
      </c>
      <c r="L64" s="83">
        <f>(1.25/1.35)*(L63/SQRT(COUNTA('INPUT Data'!M99:M118)))</f>
        <v>0</v>
      </c>
      <c r="O64" s="51"/>
    </row>
    <row r="65" spans="1:16" ht="27.75" customHeight="1" x14ac:dyDescent="0.35">
      <c r="A65" s="28"/>
      <c r="B65" s="97"/>
      <c r="C65" s="57" t="str">
        <f t="shared" si="19"/>
        <v>CVr%</v>
      </c>
      <c r="D65" s="61" t="str">
        <f>IFERROR((D64/D60)*100,"")</f>
        <v/>
      </c>
      <c r="E65" s="61" t="str">
        <f t="shared" ref="E65:L65" si="20">IFERROR((E64/E60)*100,"")</f>
        <v/>
      </c>
      <c r="F65" s="61" t="str">
        <f t="shared" si="20"/>
        <v/>
      </c>
      <c r="G65" s="61" t="str">
        <f t="shared" si="20"/>
        <v/>
      </c>
      <c r="H65" s="61" t="str">
        <f t="shared" si="20"/>
        <v/>
      </c>
      <c r="I65" s="61" t="str">
        <f t="shared" si="20"/>
        <v/>
      </c>
      <c r="J65" s="61">
        <f t="shared" si="20"/>
        <v>0</v>
      </c>
      <c r="K65" s="61" t="str">
        <f t="shared" si="20"/>
        <v/>
      </c>
      <c r="L65" s="61" t="str">
        <f t="shared" si="20"/>
        <v/>
      </c>
      <c r="O65" s="51"/>
    </row>
    <row r="66" spans="1:16" ht="27.75" customHeight="1" x14ac:dyDescent="0.35">
      <c r="A66" s="28"/>
      <c r="B66" s="97"/>
      <c r="C66" s="59" t="str">
        <f t="shared" si="19"/>
        <v>CI Upper</v>
      </c>
      <c r="D66" s="62">
        <f>D60+1.96*D64</f>
        <v>0</v>
      </c>
      <c r="E66" s="62">
        <f t="shared" ref="E66:L66" si="21">E60+1.96*E64</f>
        <v>0</v>
      </c>
      <c r="F66" s="62">
        <f t="shared" si="21"/>
        <v>0</v>
      </c>
      <c r="G66" s="62">
        <f t="shared" si="21"/>
        <v>0</v>
      </c>
      <c r="H66" s="62">
        <f t="shared" si="21"/>
        <v>0</v>
      </c>
      <c r="I66" s="62">
        <f t="shared" si="21"/>
        <v>0.16040848276917047</v>
      </c>
      <c r="J66" s="62">
        <f t="shared" si="21"/>
        <v>3</v>
      </c>
      <c r="K66" s="62">
        <f t="shared" si="21"/>
        <v>0</v>
      </c>
      <c r="L66" s="84">
        <f t="shared" si="21"/>
        <v>0</v>
      </c>
      <c r="O66" s="51"/>
    </row>
    <row r="67" spans="1:16" ht="27.75" customHeight="1" x14ac:dyDescent="0.35">
      <c r="A67" s="28"/>
      <c r="B67" s="97"/>
      <c r="C67" s="59" t="str">
        <f t="shared" si="19"/>
        <v>CI Lower</v>
      </c>
      <c r="D67" s="62">
        <f>D60-1.96*D64</f>
        <v>0</v>
      </c>
      <c r="E67" s="62">
        <f t="shared" ref="E67:L67" si="22">E60-1.96*E64</f>
        <v>0</v>
      </c>
      <c r="F67" s="62">
        <f t="shared" si="22"/>
        <v>0</v>
      </c>
      <c r="G67" s="62">
        <f t="shared" si="22"/>
        <v>0</v>
      </c>
      <c r="H67" s="62">
        <f t="shared" si="22"/>
        <v>0</v>
      </c>
      <c r="I67" s="62">
        <f t="shared" si="22"/>
        <v>-0.16040848276917047</v>
      </c>
      <c r="J67" s="62">
        <f t="shared" si="22"/>
        <v>3</v>
      </c>
      <c r="K67" s="62">
        <f t="shared" si="22"/>
        <v>0</v>
      </c>
      <c r="L67" s="84">
        <f t="shared" si="22"/>
        <v>0</v>
      </c>
      <c r="O67" s="51"/>
    </row>
    <row r="68" spans="1:16" ht="27.75" customHeight="1" x14ac:dyDescent="0.35">
      <c r="A68" s="28"/>
      <c r="B68" s="98"/>
      <c r="C68" s="30" t="str">
        <f t="shared" si="19"/>
        <v xml:space="preserve"> </v>
      </c>
      <c r="D68" s="56"/>
      <c r="E68" s="56"/>
      <c r="F68" s="56"/>
      <c r="G68" s="56"/>
      <c r="H68" s="56"/>
      <c r="I68" s="56"/>
      <c r="J68" s="56"/>
      <c r="K68" s="56"/>
      <c r="L68" s="107"/>
      <c r="O68" s="51"/>
    </row>
    <row r="69" spans="1:16" ht="27.75" customHeight="1" x14ac:dyDescent="0.35">
      <c r="A69" s="28"/>
      <c r="B69" s="98"/>
      <c r="L69" s="85"/>
      <c r="O69" s="51"/>
    </row>
    <row r="70" spans="1:16" ht="27.75" customHeight="1" thickBot="1" x14ac:dyDescent="0.4">
      <c r="A70" s="28"/>
      <c r="B70" s="99"/>
      <c r="C70" s="66" t="str">
        <f>IF($M60&gt;6,"Lampant",IF($M60&gt;3.5,"Ordinary",IF($M60&gt;0,"Virgin","Extra Virgin")))</f>
        <v>Extra Virgin</v>
      </c>
      <c r="D70" s="66" t="str">
        <f>IF($M60&gt;3.5,"Lampant",IF($M60&gt;0,"Virgin","Extra Virgin"))</f>
        <v>Extra Virgin</v>
      </c>
      <c r="E70" s="63"/>
      <c r="F70" s="63"/>
      <c r="G70" s="63"/>
      <c r="H70" s="63"/>
      <c r="I70" s="63"/>
      <c r="J70" s="63"/>
      <c r="K70" s="64"/>
      <c r="L70" s="86"/>
      <c r="N70" s="68" t="str">
        <f>IF($J60=0,"Ordinary",$C70)</f>
        <v>Extra Virgin</v>
      </c>
      <c r="O70" s="51"/>
      <c r="P70" s="69" t="str">
        <f>IF($J60=0,"Lampant",$D70)</f>
        <v>Extra Virgin</v>
      </c>
    </row>
    <row r="71" spans="1:16" ht="27.75" customHeight="1" x14ac:dyDescent="0.35">
      <c r="A71" s="28"/>
      <c r="L71" s="65"/>
    </row>
    <row r="72" spans="1:16" ht="27.75" customHeight="1" x14ac:dyDescent="0.35"/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2" orientation="portrait" horizontalDpi="300" verticalDpi="300" r:id="rId1"/>
  <headerFooter>
    <oddHeader>&amp;LStatistiche
&amp;RCOI/T.20/Doc. no. 15/Rev. 2</oddHeader>
    <oddFooter>&amp;L&amp;D&amp;R(C) 2008 COI  Madrid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>
    <pageSetUpPr fitToPage="1"/>
  </sheetPr>
  <dimension ref="A1:P46"/>
  <sheetViews>
    <sheetView showGridLines="0" zoomScale="75" workbookViewId="0">
      <selection activeCell="T32" sqref="T32"/>
    </sheetView>
  </sheetViews>
  <sheetFormatPr defaultColWidth="8.81640625" defaultRowHeight="13" x14ac:dyDescent="0.3"/>
  <cols>
    <col min="1" max="1" width="6.453125" customWidth="1"/>
    <col min="2" max="2" width="7.1796875" bestFit="1" customWidth="1"/>
    <col min="3" max="3" width="8.7265625" bestFit="1" customWidth="1"/>
    <col min="4" max="4" width="7.453125" bestFit="1" customWidth="1"/>
    <col min="5" max="5" width="26.81640625" bestFit="1" customWidth="1"/>
    <col min="6" max="6" width="22.81640625" bestFit="1" customWidth="1"/>
    <col min="7" max="7" width="28.81640625" bestFit="1" customWidth="1"/>
    <col min="8" max="8" width="32.26953125" bestFit="1" customWidth="1"/>
    <col min="9" max="9" width="9.1796875" bestFit="1" customWidth="1"/>
    <col min="10" max="10" width="27.453125" bestFit="1" customWidth="1"/>
    <col min="11" max="12" width="7.453125" bestFit="1" customWidth="1"/>
    <col min="13" max="13" width="10.453125" bestFit="1" customWidth="1"/>
    <col min="14" max="14" width="14" bestFit="1" customWidth="1"/>
    <col min="15" max="15" width="10" style="12" bestFit="1" customWidth="1"/>
    <col min="16" max="16" width="14.26953125" bestFit="1" customWidth="1"/>
    <col min="17" max="19" width="9.453125" customWidth="1"/>
  </cols>
  <sheetData>
    <row r="1" spans="1:16" s="78" customFormat="1" ht="37.5" customHeight="1" thickTop="1" x14ac:dyDescent="0.25">
      <c r="A1" s="79" t="s">
        <v>76</v>
      </c>
      <c r="B1" s="75" t="str">
        <f>'INPUT Data'!B6</f>
        <v>Panel</v>
      </c>
      <c r="C1" s="75" t="str">
        <f>'INPUT Data'!C6</f>
        <v>Sample</v>
      </c>
      <c r="D1" s="75" t="str">
        <f>'INPUT Data'!D6</f>
        <v>Judge</v>
      </c>
      <c r="E1" s="75" t="str">
        <f>'INPUT Data'!E6</f>
        <v>Fusty/Muddy sediments</v>
      </c>
      <c r="F1" s="75" t="str">
        <f>'INPUT Data'!F6</f>
        <v>Musty/Humid/Earthy</v>
      </c>
      <c r="G1" s="75" t="str">
        <f>'INPUT Data'!G6</f>
        <v>Winey/vinegary/acid/sour</v>
      </c>
      <c r="H1" s="75" t="str">
        <f>'INPUT Data'!H6</f>
        <v>Frostbitten olives (wet wood)</v>
      </c>
      <c r="I1" s="75" t="str">
        <f>'INPUT Data'!I6</f>
        <v>Rancid</v>
      </c>
      <c r="J1" s="75" t="str">
        <f>'INPUT Data'!J6</f>
        <v>Other negative attribute</v>
      </c>
      <c r="K1" s="75" t="str">
        <f>'INPUT Data'!K6</f>
        <v>Fruity</v>
      </c>
      <c r="L1" s="75" t="str">
        <f>'INPUT Data'!L6</f>
        <v>Bitter</v>
      </c>
      <c r="M1" s="75" t="str">
        <f>'INPUT Data'!M6</f>
        <v>Pungent</v>
      </c>
      <c r="N1" s="76" t="s">
        <v>75</v>
      </c>
      <c r="O1" s="76" t="s">
        <v>21</v>
      </c>
      <c r="P1" s="77" t="s">
        <v>62</v>
      </c>
    </row>
    <row r="2" spans="1:16" s="11" customFormat="1" ht="17.149999999999999" customHeight="1" x14ac:dyDescent="0.3">
      <c r="A2" s="13"/>
      <c r="B2" s="14">
        <f>'INPUT Data'!B7</f>
        <v>0</v>
      </c>
      <c r="C2" s="14">
        <f>'INPUT Data'!C7</f>
        <v>0</v>
      </c>
      <c r="D2" s="14" t="s">
        <v>1</v>
      </c>
      <c r="E2" s="15">
        <f>1+(('INPUT Data'!E7-'INPUT Data'!E99)^2)/2</f>
        <v>1</v>
      </c>
      <c r="F2" s="15">
        <f>1+(('INPUT Data'!F7-'INPUT Data'!F99)^2)/2</f>
        <v>1</v>
      </c>
      <c r="G2" s="15">
        <f>1+(('INPUT Data'!G7-'INPUT Data'!G99)^2)/2</f>
        <v>2.4449999999999998</v>
      </c>
      <c r="H2" s="15">
        <f>1+(('INPUT Data'!H7-'INPUT Data'!H99)^2)/2</f>
        <v>1</v>
      </c>
      <c r="I2" s="15">
        <f>1+(('INPUT Data'!I7-'INPUT Data'!I99)^2)/2</f>
        <v>13.5</v>
      </c>
      <c r="J2" s="15">
        <f>1+(('INPUT Data'!J7-'INPUT Data'!J99)^2)/2</f>
        <v>1</v>
      </c>
      <c r="K2" s="15">
        <f>1+(('INPUT Data'!K7-'INPUT Data'!K99)^2)/2</f>
        <v>1.6049999999999995</v>
      </c>
      <c r="L2" s="15">
        <f>1+(('INPUT Data'!L7-'INPUT Data'!L99)^2)/2</f>
        <v>3.88</v>
      </c>
      <c r="M2" s="15">
        <f>1+(('INPUT Data'!M7-'INPUT Data'!M99)^2)/2</f>
        <v>7.48</v>
      </c>
      <c r="N2" s="71">
        <f>MEDIAN(E2:M2)</f>
        <v>1.6049999999999995</v>
      </c>
      <c r="O2" s="72">
        <f>MAX(E2:M2)</f>
        <v>13.5</v>
      </c>
      <c r="P2" s="16" t="str">
        <f>IF(O2&lt;=3,"OK!","Judge Training")</f>
        <v>Judge Training</v>
      </c>
    </row>
    <row r="3" spans="1:16" s="11" customFormat="1" ht="17.149999999999999" customHeight="1" x14ac:dyDescent="0.3">
      <c r="A3" s="13"/>
      <c r="B3" s="14"/>
      <c r="C3" s="14">
        <f>'INPUT Data'!C99</f>
        <v>0</v>
      </c>
      <c r="D3" s="14" t="s">
        <v>2</v>
      </c>
      <c r="E3" s="15">
        <f>1+(('INPUT Data'!E8-'INPUT Data'!E100)^2)/2</f>
        <v>1</v>
      </c>
      <c r="F3" s="15">
        <f>1+(('INPUT Data'!F8-'INPUT Data'!F100)^2)/2</f>
        <v>1</v>
      </c>
      <c r="G3" s="15">
        <f>1+(('INPUT Data'!G8-'INPUT Data'!G100)^2)/2</f>
        <v>1</v>
      </c>
      <c r="H3" s="15">
        <f>1+(('INPUT Data'!H8-'INPUT Data'!H100)^2)/2</f>
        <v>1</v>
      </c>
      <c r="I3" s="15">
        <f>1+(('INPUT Data'!I8-'INPUT Data'!I100)^2)/2</f>
        <v>13.5</v>
      </c>
      <c r="J3" s="15">
        <f>1+(('INPUT Data'!J8-'INPUT Data'!J100)^2)/2</f>
        <v>1</v>
      </c>
      <c r="K3" s="15">
        <f>1+(('INPUT Data'!K8-'INPUT Data'!K100)^2)/2</f>
        <v>1</v>
      </c>
      <c r="L3" s="15">
        <f>1+(('INPUT Data'!L8-'INPUT Data'!L100)^2)/2</f>
        <v>5.5</v>
      </c>
      <c r="M3" s="15">
        <f>1+(('INPUT Data'!M8-'INPUT Data'!M100)^2)/2</f>
        <v>5.5</v>
      </c>
      <c r="N3" s="71">
        <f t="shared" ref="N3:N21" si="0">MEDIAN(E3:M3)</f>
        <v>1</v>
      </c>
      <c r="O3" s="72">
        <f t="shared" ref="O3:O21" si="1">MAX(E3:M3)</f>
        <v>13.5</v>
      </c>
      <c r="P3" s="16" t="str">
        <f t="shared" ref="P3:P21" si="2">IF(O3&lt;=3,"OK!","Judge Training")</f>
        <v>Judge Training</v>
      </c>
    </row>
    <row r="4" spans="1:16" s="11" customFormat="1" ht="17.149999999999999" customHeight="1" x14ac:dyDescent="0.3">
      <c r="A4" s="13"/>
      <c r="B4" s="14"/>
      <c r="C4" s="14"/>
      <c r="D4" s="14" t="s">
        <v>3</v>
      </c>
      <c r="E4" s="15">
        <f>1+(('INPUT Data'!E9-'INPUT Data'!E101)^2)/2</f>
        <v>1</v>
      </c>
      <c r="F4" s="15">
        <f>1+(('INPUT Data'!F9-'INPUT Data'!F101)^2)/2</f>
        <v>1</v>
      </c>
      <c r="G4" s="15">
        <f>1+(('INPUT Data'!G9-'INPUT Data'!G101)^2)/2</f>
        <v>1</v>
      </c>
      <c r="H4" s="15">
        <f>1+(('INPUT Data'!H9-'INPUT Data'!H101)^2)/2</f>
        <v>1</v>
      </c>
      <c r="I4" s="15">
        <f>1+(('INPUT Data'!I9-'INPUT Data'!I101)^2)/2</f>
        <v>13.5</v>
      </c>
      <c r="J4" s="15">
        <f>1+(('INPUT Data'!J9-'INPUT Data'!J101)^2)/2</f>
        <v>1</v>
      </c>
      <c r="K4" s="15">
        <f>1+(('INPUT Data'!K9-'INPUT Data'!K101)^2)/2</f>
        <v>1.2450000000000001</v>
      </c>
      <c r="L4" s="15">
        <f>1+(('INPUT Data'!L9-'INPUT Data'!L101)^2)/2</f>
        <v>4.6450000000000005</v>
      </c>
      <c r="M4" s="15">
        <f>1+(('INPUT Data'!M9-'INPUT Data'!M101)^2)/2</f>
        <v>3.2050000000000001</v>
      </c>
      <c r="N4" s="71">
        <f t="shared" si="0"/>
        <v>1</v>
      </c>
      <c r="O4" s="72">
        <f t="shared" si="1"/>
        <v>13.5</v>
      </c>
      <c r="P4" s="16" t="str">
        <f t="shared" si="2"/>
        <v>Judge Training</v>
      </c>
    </row>
    <row r="5" spans="1:16" s="11" customFormat="1" ht="17.149999999999999" customHeight="1" x14ac:dyDescent="0.3">
      <c r="A5" s="13"/>
      <c r="B5" s="14"/>
      <c r="C5" s="14"/>
      <c r="D5" s="14" t="s">
        <v>4</v>
      </c>
      <c r="E5" s="15">
        <f>1+(('INPUT Data'!E10-'INPUT Data'!E102)^2)/2</f>
        <v>1</v>
      </c>
      <c r="F5" s="15">
        <f>1+(('INPUT Data'!F10-'INPUT Data'!F102)^2)/2</f>
        <v>1</v>
      </c>
      <c r="G5" s="15">
        <f>1+(('INPUT Data'!G10-'INPUT Data'!G102)^2)/2</f>
        <v>1</v>
      </c>
      <c r="H5" s="15">
        <f>1+(('INPUT Data'!H10-'INPUT Data'!H102)^2)/2</f>
        <v>1</v>
      </c>
      <c r="I5" s="15">
        <f>1+(('INPUT Data'!I10-'INPUT Data'!I102)^2)/2</f>
        <v>19</v>
      </c>
      <c r="J5" s="15">
        <f>1+(('INPUT Data'!J10-'INPUT Data'!J102)^2)/2</f>
        <v>1.5</v>
      </c>
      <c r="K5" s="15">
        <f>1+(('INPUT Data'!K10-'INPUT Data'!K102)^2)/2</f>
        <v>1</v>
      </c>
      <c r="L5" s="15">
        <f>1+(('INPUT Data'!L10-'INPUT Data'!L102)^2)/2</f>
        <v>2.62</v>
      </c>
      <c r="M5" s="15">
        <f>1+(('INPUT Data'!M10-'INPUT Data'!M102)^2)/2</f>
        <v>8.2199999999999989</v>
      </c>
      <c r="N5" s="71">
        <f t="shared" si="0"/>
        <v>1</v>
      </c>
      <c r="O5" s="72">
        <f t="shared" si="1"/>
        <v>19</v>
      </c>
      <c r="P5" s="16" t="str">
        <f t="shared" si="2"/>
        <v>Judge Training</v>
      </c>
    </row>
    <row r="6" spans="1:16" s="11" customFormat="1" ht="17.149999999999999" customHeight="1" x14ac:dyDescent="0.3">
      <c r="A6" s="13"/>
      <c r="B6" s="14"/>
      <c r="C6" s="14"/>
      <c r="D6" s="14" t="s">
        <v>5</v>
      </c>
      <c r="E6" s="15">
        <f>1+(('INPUT Data'!E11-'INPUT Data'!E103)^2)/2</f>
        <v>1</v>
      </c>
      <c r="F6" s="15">
        <f>1+(('INPUT Data'!F11-'INPUT Data'!F103)^2)/2</f>
        <v>1</v>
      </c>
      <c r="G6" s="15">
        <f>1+(('INPUT Data'!G11-'INPUT Data'!G103)^2)/2</f>
        <v>1</v>
      </c>
      <c r="H6" s="15">
        <f>1+(('INPUT Data'!H11-'INPUT Data'!H103)^2)/2</f>
        <v>1</v>
      </c>
      <c r="I6" s="15">
        <f>1+(('INPUT Data'!I11-'INPUT Data'!I103)^2)/2</f>
        <v>13.5</v>
      </c>
      <c r="J6" s="15">
        <f>1+(('INPUT Data'!J11-'INPUT Data'!J103)^2)/2</f>
        <v>1</v>
      </c>
      <c r="K6" s="15">
        <f>1+(('INPUT Data'!K11-'INPUT Data'!K103)^2)/2</f>
        <v>1.0449999999999999</v>
      </c>
      <c r="L6" s="15">
        <f>1+(('INPUT Data'!L11-'INPUT Data'!L103)^2)/2</f>
        <v>4.92</v>
      </c>
      <c r="M6" s="15">
        <f>1+(('INPUT Data'!M11-'INPUT Data'!M103)^2)/2</f>
        <v>6.120000000000001</v>
      </c>
      <c r="N6" s="71">
        <f t="shared" si="0"/>
        <v>1</v>
      </c>
      <c r="O6" s="72">
        <f t="shared" si="1"/>
        <v>13.5</v>
      </c>
      <c r="P6" s="16" t="str">
        <f t="shared" si="2"/>
        <v>Judge Training</v>
      </c>
    </row>
    <row r="7" spans="1:16" s="11" customFormat="1" ht="17.149999999999999" customHeight="1" x14ac:dyDescent="0.3">
      <c r="A7" s="13"/>
      <c r="B7" s="14"/>
      <c r="C7" s="14"/>
      <c r="D7" s="14" t="s">
        <v>6</v>
      </c>
      <c r="E7" s="15">
        <f>1+(('INPUT Data'!E12-'INPUT Data'!E104)^2)/2</f>
        <v>1</v>
      </c>
      <c r="F7" s="15">
        <f>1+(('INPUT Data'!F12-'INPUT Data'!F104)^2)/2</f>
        <v>1</v>
      </c>
      <c r="G7" s="15">
        <f>1+(('INPUT Data'!G12-'INPUT Data'!G104)^2)/2</f>
        <v>1</v>
      </c>
      <c r="H7" s="15">
        <f>1+(('INPUT Data'!H12-'INPUT Data'!H104)^2)/2</f>
        <v>1</v>
      </c>
      <c r="I7" s="15">
        <f>1+(('INPUT Data'!I12-'INPUT Data'!I104)^2)/2</f>
        <v>25.5</v>
      </c>
      <c r="J7" s="15">
        <f>1+(('INPUT Data'!J12-'INPUT Data'!J104)^2)/2</f>
        <v>1.5</v>
      </c>
      <c r="K7" s="15">
        <f>1+(('INPUT Data'!K12-'INPUT Data'!K104)^2)/2</f>
        <v>1</v>
      </c>
      <c r="L7" s="15">
        <f>1+(('INPUT Data'!L12-'INPUT Data'!L104)^2)/2</f>
        <v>11.125</v>
      </c>
      <c r="M7" s="15">
        <f>1+(('INPUT Data'!M12-'INPUT Data'!M104)^2)/2</f>
        <v>11.125</v>
      </c>
      <c r="N7" s="71">
        <f t="shared" si="0"/>
        <v>1</v>
      </c>
      <c r="O7" s="72">
        <f t="shared" si="1"/>
        <v>25.5</v>
      </c>
      <c r="P7" s="16" t="str">
        <f t="shared" si="2"/>
        <v>Judge Training</v>
      </c>
    </row>
    <row r="8" spans="1:16" s="11" customFormat="1" ht="17.149999999999999" customHeight="1" x14ac:dyDescent="0.3">
      <c r="A8" s="13"/>
      <c r="B8" s="14"/>
      <c r="C8" s="14"/>
      <c r="D8" s="14" t="s">
        <v>7</v>
      </c>
      <c r="E8" s="15">
        <f>1+(('INPUT Data'!E13-'INPUT Data'!E105)^2)/2</f>
        <v>1</v>
      </c>
      <c r="F8" s="15">
        <f>1+(('INPUT Data'!F13-'INPUT Data'!F105)^2)/2</f>
        <v>1</v>
      </c>
      <c r="G8" s="15">
        <f>1+(('INPUT Data'!G13-'INPUT Data'!G105)^2)/2</f>
        <v>1</v>
      </c>
      <c r="H8" s="15">
        <f>1+(('INPUT Data'!H13-'INPUT Data'!H105)^2)/2</f>
        <v>1</v>
      </c>
      <c r="I8" s="15">
        <f>1+(('INPUT Data'!I13-'INPUT Data'!I105)^2)/2</f>
        <v>13.5</v>
      </c>
      <c r="J8" s="15">
        <f>1+(('INPUT Data'!J13-'INPUT Data'!J105)^2)/2</f>
        <v>1</v>
      </c>
      <c r="K8" s="15">
        <f>1+(('INPUT Data'!K13-'INPUT Data'!K105)^2)/2</f>
        <v>5.5</v>
      </c>
      <c r="L8" s="15">
        <f>1+(('INPUT Data'!L13-'INPUT Data'!L105)^2)/2</f>
        <v>1</v>
      </c>
      <c r="M8" s="15">
        <f>1+(('INPUT Data'!M13-'INPUT Data'!M105)^2)/2</f>
        <v>1</v>
      </c>
      <c r="N8" s="71">
        <f t="shared" si="0"/>
        <v>1</v>
      </c>
      <c r="O8" s="72">
        <f t="shared" si="1"/>
        <v>13.5</v>
      </c>
      <c r="P8" s="16" t="str">
        <f t="shared" si="2"/>
        <v>Judge Training</v>
      </c>
    </row>
    <row r="9" spans="1:16" s="11" customFormat="1" ht="17.149999999999999" customHeight="1" x14ac:dyDescent="0.3">
      <c r="A9" s="13"/>
      <c r="B9" s="14"/>
      <c r="C9" s="14"/>
      <c r="D9" s="14" t="s">
        <v>8</v>
      </c>
      <c r="E9" s="15">
        <f>1+(('INPUT Data'!E14-'INPUT Data'!E106)^2)/2</f>
        <v>1</v>
      </c>
      <c r="F9" s="15">
        <f>1+(('INPUT Data'!F14-'INPUT Data'!F106)^2)/2</f>
        <v>1</v>
      </c>
      <c r="G9" s="15">
        <f>1+(('INPUT Data'!G14-'INPUT Data'!G106)^2)/2</f>
        <v>1</v>
      </c>
      <c r="H9" s="15">
        <f>1+(('INPUT Data'!H14-'INPUT Data'!H106)^2)/2</f>
        <v>1</v>
      </c>
      <c r="I9" s="15">
        <f>1+(('INPUT Data'!I14-'INPUT Data'!I106)^2)/2</f>
        <v>25.5</v>
      </c>
      <c r="J9" s="15">
        <f>1+(('INPUT Data'!J14-'INPUT Data'!J106)^2)/2</f>
        <v>1.2449999999999999</v>
      </c>
      <c r="K9" s="15">
        <f>1+(('INPUT Data'!K14-'INPUT Data'!K106)^2)/2</f>
        <v>5.5</v>
      </c>
      <c r="L9" s="15">
        <f>1+(('INPUT Data'!L14-'INPUT Data'!L106)^2)/2</f>
        <v>1</v>
      </c>
      <c r="M9" s="15">
        <f>1+(('INPUT Data'!M14-'INPUT Data'!M106)^2)/2</f>
        <v>1</v>
      </c>
      <c r="N9" s="71">
        <f t="shared" si="0"/>
        <v>1</v>
      </c>
      <c r="O9" s="72">
        <f t="shared" si="1"/>
        <v>25.5</v>
      </c>
      <c r="P9" s="16" t="str">
        <f t="shared" si="2"/>
        <v>Judge Training</v>
      </c>
    </row>
    <row r="10" spans="1:16" s="11" customFormat="1" ht="17.149999999999999" customHeight="1" x14ac:dyDescent="0.3">
      <c r="A10" s="13"/>
      <c r="B10" s="14"/>
      <c r="C10" s="14"/>
      <c r="D10" s="14" t="s">
        <v>9</v>
      </c>
      <c r="E10" s="15">
        <f>1+(('INPUT Data'!E15-'INPUT Data'!E107)^2)/2</f>
        <v>1</v>
      </c>
      <c r="F10" s="15">
        <f>1+(('INPUT Data'!F15-'INPUT Data'!F107)^2)/2</f>
        <v>1</v>
      </c>
      <c r="G10" s="15">
        <f>1+(('INPUT Data'!G15-'INPUT Data'!G107)^2)/2</f>
        <v>1</v>
      </c>
      <c r="H10" s="15">
        <f>1+(('INPUT Data'!H15-'INPUT Data'!H107)^2)/2</f>
        <v>1</v>
      </c>
      <c r="I10" s="15">
        <f>1+(('INPUT Data'!I15-'INPUT Data'!I107)^2)/2</f>
        <v>1</v>
      </c>
      <c r="J10" s="15">
        <f>1+(('INPUT Data'!J15-'INPUT Data'!J107)^2)/2</f>
        <v>1</v>
      </c>
      <c r="K10" s="15">
        <f>1+(('INPUT Data'!K15-'INPUT Data'!K107)^2)/2</f>
        <v>1</v>
      </c>
      <c r="L10" s="15">
        <f>1+(('INPUT Data'!L15-'INPUT Data'!L107)^2)/2</f>
        <v>1</v>
      </c>
      <c r="M10" s="15">
        <f>1+(('INPUT Data'!M15-'INPUT Data'!M107)^2)/2</f>
        <v>1</v>
      </c>
      <c r="N10" s="71">
        <f t="shared" si="0"/>
        <v>1</v>
      </c>
      <c r="O10" s="72">
        <f t="shared" si="1"/>
        <v>1</v>
      </c>
      <c r="P10" s="16" t="str">
        <f t="shared" si="2"/>
        <v>OK!</v>
      </c>
    </row>
    <row r="11" spans="1:16" s="11" customFormat="1" ht="17.149999999999999" customHeight="1" x14ac:dyDescent="0.3">
      <c r="A11" s="13"/>
      <c r="B11" s="14"/>
      <c r="C11" s="14"/>
      <c r="D11" s="14" t="s">
        <v>11</v>
      </c>
      <c r="E11" s="15">
        <f>1+(('INPUT Data'!E16-'INPUT Data'!E108)^2)/2</f>
        <v>1</v>
      </c>
      <c r="F11" s="15">
        <f>1+(('INPUT Data'!F16-'INPUT Data'!F108)^2)/2</f>
        <v>1</v>
      </c>
      <c r="G11" s="15">
        <f>1+(('INPUT Data'!G16-'INPUT Data'!G108)^2)/2</f>
        <v>1</v>
      </c>
      <c r="H11" s="15">
        <f>1+(('INPUT Data'!H16-'INPUT Data'!H108)^2)/2</f>
        <v>1</v>
      </c>
      <c r="I11" s="15">
        <f>1+(('INPUT Data'!I16-'INPUT Data'!I108)^2)/2</f>
        <v>1</v>
      </c>
      <c r="J11" s="15">
        <f>1+(('INPUT Data'!J16-'INPUT Data'!J108)^2)/2</f>
        <v>1</v>
      </c>
      <c r="K11" s="15">
        <f>1+(('INPUT Data'!K16-'INPUT Data'!K108)^2)/2</f>
        <v>1</v>
      </c>
      <c r="L11" s="15">
        <f>1+(('INPUT Data'!L16-'INPUT Data'!L108)^2)/2</f>
        <v>1</v>
      </c>
      <c r="M11" s="15">
        <f>1+(('INPUT Data'!M16-'INPUT Data'!M108)^2)/2</f>
        <v>1</v>
      </c>
      <c r="N11" s="71">
        <f t="shared" si="0"/>
        <v>1</v>
      </c>
      <c r="O11" s="72">
        <f t="shared" si="1"/>
        <v>1</v>
      </c>
      <c r="P11" s="16" t="str">
        <f t="shared" si="2"/>
        <v>OK!</v>
      </c>
    </row>
    <row r="12" spans="1:16" s="11" customFormat="1" ht="17.149999999999999" customHeight="1" x14ac:dyDescent="0.3">
      <c r="A12" s="13"/>
      <c r="B12" s="14"/>
      <c r="C12" s="14"/>
      <c r="D12" s="14" t="s">
        <v>12</v>
      </c>
      <c r="E12" s="15">
        <f>1+(('INPUT Data'!E17-'INPUT Data'!E109)^2)/2</f>
        <v>1</v>
      </c>
      <c r="F12" s="15">
        <f>1+(('INPUT Data'!F17-'INPUT Data'!F109)^2)/2</f>
        <v>1</v>
      </c>
      <c r="G12" s="15">
        <f>1+(('INPUT Data'!G17-'INPUT Data'!G109)^2)/2</f>
        <v>1</v>
      </c>
      <c r="H12" s="15">
        <f>1+(('INPUT Data'!H17-'INPUT Data'!H109)^2)/2</f>
        <v>1</v>
      </c>
      <c r="I12" s="15">
        <f>1+(('INPUT Data'!I17-'INPUT Data'!I109)^2)/2</f>
        <v>1</v>
      </c>
      <c r="J12" s="15">
        <f>1+(('INPUT Data'!J17-'INPUT Data'!J109)^2)/2</f>
        <v>1</v>
      </c>
      <c r="K12" s="15">
        <f>1+(('INPUT Data'!K17-'INPUT Data'!K109)^2)/2</f>
        <v>1</v>
      </c>
      <c r="L12" s="15">
        <f>1+(('INPUT Data'!L17-'INPUT Data'!L109)^2)/2</f>
        <v>1</v>
      </c>
      <c r="M12" s="15">
        <f>1+(('INPUT Data'!M17-'INPUT Data'!M109)^2)/2</f>
        <v>1</v>
      </c>
      <c r="N12" s="71">
        <f t="shared" si="0"/>
        <v>1</v>
      </c>
      <c r="O12" s="72">
        <f t="shared" si="1"/>
        <v>1</v>
      </c>
      <c r="P12" s="16" t="str">
        <f t="shared" si="2"/>
        <v>OK!</v>
      </c>
    </row>
    <row r="13" spans="1:16" s="11" customFormat="1" ht="17.149999999999999" customHeight="1" x14ac:dyDescent="0.3">
      <c r="A13" s="13"/>
      <c r="B13" s="14"/>
      <c r="C13" s="14"/>
      <c r="D13" s="24" t="s">
        <v>10</v>
      </c>
      <c r="E13" s="15">
        <f>1+(('INPUT Data'!E18-'INPUT Data'!E110)^2)/2</f>
        <v>1</v>
      </c>
      <c r="F13" s="15">
        <f>1+(('INPUT Data'!F18-'INPUT Data'!F110)^2)/2</f>
        <v>1</v>
      </c>
      <c r="G13" s="15">
        <f>1+(('INPUT Data'!G18-'INPUT Data'!G110)^2)/2</f>
        <v>1</v>
      </c>
      <c r="H13" s="15">
        <f>1+(('INPUT Data'!H18-'INPUT Data'!H110)^2)/2</f>
        <v>1</v>
      </c>
      <c r="I13" s="15">
        <f>1+(('INPUT Data'!I18-'INPUT Data'!I110)^2)/2</f>
        <v>1</v>
      </c>
      <c r="J13" s="15">
        <f>1+(('INPUT Data'!J18-'INPUT Data'!J110)^2)/2</f>
        <v>1</v>
      </c>
      <c r="K13" s="15">
        <f>1+(('INPUT Data'!K18-'INPUT Data'!K110)^2)/2</f>
        <v>1</v>
      </c>
      <c r="L13" s="15">
        <f>1+(('INPUT Data'!L18-'INPUT Data'!L110)^2)/2</f>
        <v>1</v>
      </c>
      <c r="M13" s="15">
        <f>1+(('INPUT Data'!M18-'INPUT Data'!M110)^2)/2</f>
        <v>1</v>
      </c>
      <c r="N13" s="71">
        <f t="shared" si="0"/>
        <v>1</v>
      </c>
      <c r="O13" s="72">
        <f t="shared" si="1"/>
        <v>1</v>
      </c>
      <c r="P13" s="16" t="str">
        <f t="shared" si="2"/>
        <v>OK!</v>
      </c>
    </row>
    <row r="14" spans="1:16" s="11" customFormat="1" ht="17.149999999999999" customHeight="1" x14ac:dyDescent="0.3">
      <c r="A14" s="13"/>
      <c r="B14" s="14"/>
      <c r="C14" s="14"/>
      <c r="D14" s="24" t="s">
        <v>54</v>
      </c>
      <c r="E14" s="15">
        <f>1+(('INPUT Data'!E19-'INPUT Data'!E111)^2)/2</f>
        <v>1</v>
      </c>
      <c r="F14" s="15">
        <f>1+(('INPUT Data'!F19-'INPUT Data'!F111)^2)/2</f>
        <v>1</v>
      </c>
      <c r="G14" s="15">
        <f>1+(('INPUT Data'!G19-'INPUT Data'!G111)^2)/2</f>
        <v>1</v>
      </c>
      <c r="H14" s="15">
        <f>1+(('INPUT Data'!H19-'INPUT Data'!H111)^2)/2</f>
        <v>1</v>
      </c>
      <c r="I14" s="15">
        <f>1+(('INPUT Data'!I19-'INPUT Data'!I111)^2)/2</f>
        <v>1</v>
      </c>
      <c r="J14" s="15">
        <f>1+(('INPUT Data'!J19-'INPUT Data'!J111)^2)/2</f>
        <v>1</v>
      </c>
      <c r="K14" s="15">
        <f>1+(('INPUT Data'!K19-'INPUT Data'!K111)^2)/2</f>
        <v>1</v>
      </c>
      <c r="L14" s="15">
        <f>1+(('INPUT Data'!L19-'INPUT Data'!L111)^2)/2</f>
        <v>1</v>
      </c>
      <c r="M14" s="15">
        <f>1+(('INPUT Data'!M19-'INPUT Data'!M111)^2)/2</f>
        <v>1</v>
      </c>
      <c r="N14" s="71">
        <f t="shared" si="0"/>
        <v>1</v>
      </c>
      <c r="O14" s="72">
        <f t="shared" si="1"/>
        <v>1</v>
      </c>
      <c r="P14" s="16" t="str">
        <f t="shared" si="2"/>
        <v>OK!</v>
      </c>
    </row>
    <row r="15" spans="1:16" s="11" customFormat="1" ht="17.149999999999999" customHeight="1" x14ac:dyDescent="0.3">
      <c r="A15" s="13"/>
      <c r="B15" s="14"/>
      <c r="C15" s="14"/>
      <c r="D15" s="24" t="s">
        <v>55</v>
      </c>
      <c r="E15" s="15">
        <f>1+(('INPUT Data'!E20-'INPUT Data'!E112)^2)/2</f>
        <v>1</v>
      </c>
      <c r="F15" s="15">
        <f>1+(('INPUT Data'!F20-'INPUT Data'!F112)^2)/2</f>
        <v>1</v>
      </c>
      <c r="G15" s="15">
        <f>1+(('INPUT Data'!G20-'INPUT Data'!G112)^2)/2</f>
        <v>1</v>
      </c>
      <c r="H15" s="15">
        <f>1+(('INPUT Data'!H20-'INPUT Data'!H112)^2)/2</f>
        <v>1</v>
      </c>
      <c r="I15" s="15">
        <f>1+(('INPUT Data'!I20-'INPUT Data'!I112)^2)/2</f>
        <v>1</v>
      </c>
      <c r="J15" s="15">
        <f>1+(('INPUT Data'!J20-'INPUT Data'!J112)^2)/2</f>
        <v>1</v>
      </c>
      <c r="K15" s="15">
        <f>1+(('INPUT Data'!K20-'INPUT Data'!K112)^2)/2</f>
        <v>1</v>
      </c>
      <c r="L15" s="15">
        <f>1+(('INPUT Data'!L20-'INPUT Data'!L112)^2)/2</f>
        <v>1</v>
      </c>
      <c r="M15" s="15">
        <f>1+(('INPUT Data'!M20-'INPUT Data'!M112)^2)/2</f>
        <v>1</v>
      </c>
      <c r="N15" s="71">
        <f t="shared" si="0"/>
        <v>1</v>
      </c>
      <c r="O15" s="72">
        <f t="shared" si="1"/>
        <v>1</v>
      </c>
      <c r="P15" s="16" t="str">
        <f t="shared" si="2"/>
        <v>OK!</v>
      </c>
    </row>
    <row r="16" spans="1:16" s="11" customFormat="1" ht="17.149999999999999" customHeight="1" x14ac:dyDescent="0.3">
      <c r="A16" s="13"/>
      <c r="B16" s="14"/>
      <c r="C16" s="14"/>
      <c r="D16" s="24" t="s">
        <v>56</v>
      </c>
      <c r="E16" s="15">
        <f>1+(('INPUT Data'!E21-'INPUT Data'!E113)^2)/2</f>
        <v>1</v>
      </c>
      <c r="F16" s="15">
        <f>1+(('INPUT Data'!F21-'INPUT Data'!F113)^2)/2</f>
        <v>1</v>
      </c>
      <c r="G16" s="15">
        <f>1+(('INPUT Data'!G21-'INPUT Data'!G113)^2)/2</f>
        <v>1</v>
      </c>
      <c r="H16" s="15">
        <f>1+(('INPUT Data'!H21-'INPUT Data'!H113)^2)/2</f>
        <v>1</v>
      </c>
      <c r="I16" s="15">
        <f>1+(('INPUT Data'!I21-'INPUT Data'!I113)^2)/2</f>
        <v>1</v>
      </c>
      <c r="J16" s="15">
        <f>1+(('INPUT Data'!J21-'INPUT Data'!J113)^2)/2</f>
        <v>1</v>
      </c>
      <c r="K16" s="15">
        <f>1+(('INPUT Data'!K21-'INPUT Data'!K113)^2)/2</f>
        <v>1</v>
      </c>
      <c r="L16" s="15">
        <f>1+(('INPUT Data'!L21-'INPUT Data'!L113)^2)/2</f>
        <v>1</v>
      </c>
      <c r="M16" s="15">
        <f>1+(('INPUT Data'!M21-'INPUT Data'!M113)^2)/2</f>
        <v>1</v>
      </c>
      <c r="N16" s="71">
        <f t="shared" si="0"/>
        <v>1</v>
      </c>
      <c r="O16" s="72">
        <f t="shared" si="1"/>
        <v>1</v>
      </c>
      <c r="P16" s="16" t="str">
        <f t="shared" si="2"/>
        <v>OK!</v>
      </c>
    </row>
    <row r="17" spans="1:16" s="11" customFormat="1" ht="17.149999999999999" customHeight="1" x14ac:dyDescent="0.3">
      <c r="A17" s="13"/>
      <c r="B17" s="14"/>
      <c r="C17" s="14"/>
      <c r="D17" s="24" t="s">
        <v>57</v>
      </c>
      <c r="E17" s="15">
        <f>1+(('INPUT Data'!E22-'INPUT Data'!E114)^2)/2</f>
        <v>1</v>
      </c>
      <c r="F17" s="15">
        <f>1+(('INPUT Data'!F22-'INPUT Data'!F114)^2)/2</f>
        <v>1</v>
      </c>
      <c r="G17" s="15">
        <f>1+(('INPUT Data'!G22-'INPUT Data'!G114)^2)/2</f>
        <v>1</v>
      </c>
      <c r="H17" s="15">
        <f>1+(('INPUT Data'!H22-'INPUT Data'!H114)^2)/2</f>
        <v>1</v>
      </c>
      <c r="I17" s="15">
        <f>1+(('INPUT Data'!I22-'INPUT Data'!I114)^2)/2</f>
        <v>1</v>
      </c>
      <c r="J17" s="15">
        <f>1+(('INPUT Data'!J22-'INPUT Data'!J114)^2)/2</f>
        <v>1</v>
      </c>
      <c r="K17" s="15">
        <f>1+(('INPUT Data'!K22-'INPUT Data'!K114)^2)/2</f>
        <v>1</v>
      </c>
      <c r="L17" s="15">
        <f>1+(('INPUT Data'!L22-'INPUT Data'!L114)^2)/2</f>
        <v>1</v>
      </c>
      <c r="M17" s="15">
        <f>1+(('INPUT Data'!M22-'INPUT Data'!M114)^2)/2</f>
        <v>1</v>
      </c>
      <c r="N17" s="71">
        <f t="shared" si="0"/>
        <v>1</v>
      </c>
      <c r="O17" s="72">
        <f t="shared" si="1"/>
        <v>1</v>
      </c>
      <c r="P17" s="16" t="str">
        <f t="shared" si="2"/>
        <v>OK!</v>
      </c>
    </row>
    <row r="18" spans="1:16" s="11" customFormat="1" ht="17.149999999999999" customHeight="1" x14ac:dyDescent="0.3">
      <c r="A18" s="13"/>
      <c r="B18" s="14"/>
      <c r="C18" s="14"/>
      <c r="D18" s="24" t="s">
        <v>58</v>
      </c>
      <c r="E18" s="15">
        <f>1+(('INPUT Data'!E23-'INPUT Data'!E115)^2)/2</f>
        <v>1</v>
      </c>
      <c r="F18" s="15">
        <f>1+(('INPUT Data'!F23-'INPUT Data'!F115)^2)/2</f>
        <v>1</v>
      </c>
      <c r="G18" s="15">
        <f>1+(('INPUT Data'!G23-'INPUT Data'!G115)^2)/2</f>
        <v>1</v>
      </c>
      <c r="H18" s="15">
        <f>1+(('INPUT Data'!H23-'INPUT Data'!H115)^2)/2</f>
        <v>1</v>
      </c>
      <c r="I18" s="15">
        <f>1+(('INPUT Data'!I23-'INPUT Data'!I115)^2)/2</f>
        <v>1</v>
      </c>
      <c r="J18" s="15">
        <f>1+(('INPUT Data'!J23-'INPUT Data'!J115)^2)/2</f>
        <v>1</v>
      </c>
      <c r="K18" s="15">
        <f>1+(('INPUT Data'!K23-'INPUT Data'!K115)^2)/2</f>
        <v>1</v>
      </c>
      <c r="L18" s="15">
        <f>1+(('INPUT Data'!L23-'INPUT Data'!L115)^2)/2</f>
        <v>1</v>
      </c>
      <c r="M18" s="15">
        <f>1+(('INPUT Data'!M23-'INPUT Data'!M115)^2)/2</f>
        <v>1</v>
      </c>
      <c r="N18" s="71">
        <f t="shared" si="0"/>
        <v>1</v>
      </c>
      <c r="O18" s="72">
        <f t="shared" si="1"/>
        <v>1</v>
      </c>
      <c r="P18" s="16" t="str">
        <f t="shared" si="2"/>
        <v>OK!</v>
      </c>
    </row>
    <row r="19" spans="1:16" s="11" customFormat="1" ht="17.149999999999999" customHeight="1" x14ac:dyDescent="0.3">
      <c r="A19" s="13"/>
      <c r="B19" s="14"/>
      <c r="C19" s="14"/>
      <c r="D19" s="24" t="s">
        <v>59</v>
      </c>
      <c r="E19" s="15">
        <f>1+(('INPUT Data'!E24-'INPUT Data'!E116)^2)/2</f>
        <v>1</v>
      </c>
      <c r="F19" s="15">
        <f>1+(('INPUT Data'!F24-'INPUT Data'!F116)^2)/2</f>
        <v>1</v>
      </c>
      <c r="G19" s="15">
        <f>1+(('INPUT Data'!G24-'INPUT Data'!G116)^2)/2</f>
        <v>1</v>
      </c>
      <c r="H19" s="15">
        <f>1+(('INPUT Data'!H24-'INPUT Data'!H116)^2)/2</f>
        <v>1</v>
      </c>
      <c r="I19" s="15">
        <f>1+(('INPUT Data'!I24-'INPUT Data'!I116)^2)/2</f>
        <v>1</v>
      </c>
      <c r="J19" s="15">
        <f>1+(('INPUT Data'!J24-'INPUT Data'!J116)^2)/2</f>
        <v>1</v>
      </c>
      <c r="K19" s="15">
        <f>1+(('INPUT Data'!K24-'INPUT Data'!K116)^2)/2</f>
        <v>1</v>
      </c>
      <c r="L19" s="15">
        <f>1+(('INPUT Data'!L24-'INPUT Data'!L116)^2)/2</f>
        <v>1</v>
      </c>
      <c r="M19" s="15">
        <f>1+(('INPUT Data'!M24-'INPUT Data'!M116)^2)/2</f>
        <v>1</v>
      </c>
      <c r="N19" s="71">
        <f t="shared" si="0"/>
        <v>1</v>
      </c>
      <c r="O19" s="72">
        <f t="shared" si="1"/>
        <v>1</v>
      </c>
      <c r="P19" s="16" t="str">
        <f t="shared" si="2"/>
        <v>OK!</v>
      </c>
    </row>
    <row r="20" spans="1:16" s="11" customFormat="1" ht="17.149999999999999" customHeight="1" x14ac:dyDescent="0.3">
      <c r="A20" s="13"/>
      <c r="B20" s="14"/>
      <c r="C20" s="14"/>
      <c r="D20" s="24" t="s">
        <v>60</v>
      </c>
      <c r="E20" s="15">
        <f>1+(('INPUT Data'!E25-'INPUT Data'!E118)^2)/2</f>
        <v>1</v>
      </c>
      <c r="F20" s="15">
        <f>1+(('INPUT Data'!F25-'INPUT Data'!F118)^2)/2</f>
        <v>1</v>
      </c>
      <c r="G20" s="15">
        <f>1+(('INPUT Data'!G25-'INPUT Data'!G118)^2)/2</f>
        <v>1</v>
      </c>
      <c r="H20" s="15">
        <f>1+(('INPUT Data'!H25-'INPUT Data'!H118)^2)/2</f>
        <v>1</v>
      </c>
      <c r="I20" s="15">
        <f>1+(('INPUT Data'!I25-'INPUT Data'!I118)^2)/2</f>
        <v>1</v>
      </c>
      <c r="J20" s="15">
        <f>1+(('INPUT Data'!J25-'INPUT Data'!J118)^2)/2</f>
        <v>1</v>
      </c>
      <c r="K20" s="15">
        <f>1+(('INPUT Data'!K25-'INPUT Data'!K118)^2)/2</f>
        <v>1</v>
      </c>
      <c r="L20" s="15">
        <f>1+(('INPUT Data'!L25-'INPUT Data'!L118)^2)/2</f>
        <v>1</v>
      </c>
      <c r="M20" s="15">
        <f>1+(('INPUT Data'!M25-'INPUT Data'!M118)^2)/2</f>
        <v>1</v>
      </c>
      <c r="N20" s="71">
        <f t="shared" si="0"/>
        <v>1</v>
      </c>
      <c r="O20" s="72">
        <f t="shared" si="1"/>
        <v>1</v>
      </c>
      <c r="P20" s="16" t="str">
        <f t="shared" si="2"/>
        <v>OK!</v>
      </c>
    </row>
    <row r="21" spans="1:16" s="11" customFormat="1" ht="17.149999999999999" customHeight="1" thickBot="1" x14ac:dyDescent="0.35">
      <c r="A21" s="17"/>
      <c r="B21" s="18"/>
      <c r="C21" s="18"/>
      <c r="D21" s="25" t="s">
        <v>61</v>
      </c>
      <c r="E21" s="15" t="e">
        <f>1+(('INPUT Data'!E26-'INPUT Data'!#REF!)^2)/2</f>
        <v>#REF!</v>
      </c>
      <c r="F21" s="15" t="e">
        <f>1+(('INPUT Data'!F26-'INPUT Data'!#REF!)^2)/2</f>
        <v>#REF!</v>
      </c>
      <c r="G21" s="15" t="e">
        <f>1+(('INPUT Data'!G26-'INPUT Data'!#REF!)^2)/2</f>
        <v>#REF!</v>
      </c>
      <c r="H21" s="15" t="e">
        <f>1+(('INPUT Data'!H26-'INPUT Data'!#REF!)^2)/2</f>
        <v>#REF!</v>
      </c>
      <c r="I21" s="15" t="e">
        <f>1+(('INPUT Data'!I26-'INPUT Data'!#REF!)^2)/2</f>
        <v>#REF!</v>
      </c>
      <c r="J21" s="15" t="e">
        <f>1+(('INPUT Data'!J26-'INPUT Data'!#REF!)^2)/2</f>
        <v>#REF!</v>
      </c>
      <c r="K21" s="15" t="e">
        <f>1+(('INPUT Data'!K26-'INPUT Data'!#REF!)^2)/2</f>
        <v>#REF!</v>
      </c>
      <c r="L21" s="15" t="e">
        <f>1+(('INPUT Data'!L26-'INPUT Data'!#REF!)^2)/2</f>
        <v>#REF!</v>
      </c>
      <c r="M21" s="15" t="e">
        <f>1+(('INPUT Data'!M26-'INPUT Data'!#REF!)^2)/2</f>
        <v>#REF!</v>
      </c>
      <c r="N21" s="71" t="e">
        <f t="shared" si="0"/>
        <v>#REF!</v>
      </c>
      <c r="O21" s="72" t="e">
        <f t="shared" si="1"/>
        <v>#REF!</v>
      </c>
      <c r="P21" s="16" t="e">
        <f t="shared" si="2"/>
        <v>#REF!</v>
      </c>
    </row>
    <row r="22" spans="1:16" s="11" customFormat="1" ht="17.149999999999999" customHeight="1" thickTop="1" thickBot="1" x14ac:dyDescent="0.3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</row>
    <row r="23" spans="1:16" s="80" customFormat="1" ht="39.75" customHeight="1" thickTop="1" x14ac:dyDescent="0.25">
      <c r="A23" s="79" t="s">
        <v>22</v>
      </c>
      <c r="B23" s="75" t="str">
        <f>'INPUT Data'!B6</f>
        <v>Panel</v>
      </c>
      <c r="C23" s="75" t="str">
        <f>'INPUT Data'!C6</f>
        <v>Sample</v>
      </c>
      <c r="D23" s="75" t="str">
        <f>'INPUT Data'!D6</f>
        <v>Judge</v>
      </c>
      <c r="E23" s="75" t="str">
        <f>'INPUT Data'!E6</f>
        <v>Fusty/Muddy sediments</v>
      </c>
      <c r="F23" s="75" t="str">
        <f>'INPUT Data'!F6</f>
        <v>Musty/Humid/Earthy</v>
      </c>
      <c r="G23" s="75" t="str">
        <f>'INPUT Data'!G6</f>
        <v>Winey/vinegary/acid/sour</v>
      </c>
      <c r="H23" s="75" t="str">
        <f>'INPUT Data'!H6</f>
        <v>Frostbitten olives (wet wood)</v>
      </c>
      <c r="I23" s="75" t="str">
        <f>'INPUT Data'!I6</f>
        <v>Rancid</v>
      </c>
      <c r="J23" s="75" t="str">
        <f>'INPUT Data'!J6</f>
        <v>Other negative attribute</v>
      </c>
      <c r="K23" s="75" t="str">
        <f>'INPUT Data'!K6</f>
        <v>Fruity</v>
      </c>
      <c r="L23" s="75" t="str">
        <f>'INPUT Data'!L6</f>
        <v>Bitter</v>
      </c>
      <c r="M23" s="75" t="str">
        <f>'INPUT Data'!M6</f>
        <v>Pungent</v>
      </c>
      <c r="N23" s="76" t="s">
        <v>75</v>
      </c>
      <c r="O23" s="76" t="s">
        <v>23</v>
      </c>
      <c r="P23" s="77" t="s">
        <v>62</v>
      </c>
    </row>
    <row r="24" spans="1:16" s="11" customFormat="1" ht="17.149999999999999" customHeight="1" x14ac:dyDescent="0.3">
      <c r="A24" s="13"/>
      <c r="B24" s="14"/>
      <c r="C24" s="14">
        <f>'INPUT Data'!C7</f>
        <v>0</v>
      </c>
      <c r="D24" s="14" t="s">
        <v>1</v>
      </c>
      <c r="E24" s="15">
        <f>1+((('INPUT Data'!E7-Table!D$7)^2+('INPUT Data'!E99-Table!D$60)^2)/4)</f>
        <v>1</v>
      </c>
      <c r="F24" s="15">
        <f>1+((('INPUT Data'!F7-Table!E$7)^2+('INPUT Data'!F99-Table!E$60)^2)/4)</f>
        <v>1</v>
      </c>
      <c r="G24" s="15">
        <f>1+((('INPUT Data'!G7-Table!F$7)^2+('INPUT Data'!G99-Table!F$60)^2)/4)</f>
        <v>1.7224999999999999</v>
      </c>
      <c r="H24" s="15">
        <f>1+((('INPUT Data'!H7-Table!G$7)^2+('INPUT Data'!H99-Table!G$60)^2)/4)</f>
        <v>1</v>
      </c>
      <c r="I24" s="15">
        <f>1+((('INPUT Data'!I7-Table!H$7)^2+('INPUT Data'!I99-Table!H$60)^2)/4)</f>
        <v>1</v>
      </c>
      <c r="J24" s="15">
        <f>1+((('INPUT Data'!J7-Table!I$7)^2+('INPUT Data'!J99-Table!I$60)^2)/4)</f>
        <v>1</v>
      </c>
      <c r="K24" s="15">
        <f>1+((('INPUT Data'!K7-Table!J$7)^2+('INPUT Data'!K99-Table!J$60)^2)/4)</f>
        <v>1.3906249999999998</v>
      </c>
      <c r="L24" s="15">
        <f>1+((('INPUT Data'!L7-Table!K$7)^2+('INPUT Data'!L99-Table!K$60)^2)/4)</f>
        <v>1.005625</v>
      </c>
      <c r="M24" s="15">
        <f>1+((('INPUT Data'!M7-Table!L$7)^2+('INPUT Data'!M99-Table!L$60)^2)/4)</f>
        <v>1.0625</v>
      </c>
      <c r="N24" s="71">
        <f>MEDIAN(E24:M24)</f>
        <v>1</v>
      </c>
      <c r="O24" s="72">
        <f>MAX(E24:M24)</f>
        <v>1.7224999999999999</v>
      </c>
      <c r="P24" s="16" t="str">
        <f>IF(O24&lt;=3,"OK!","Judge Training")</f>
        <v>OK!</v>
      </c>
    </row>
    <row r="25" spans="1:16" s="11" customFormat="1" ht="17.149999999999999" customHeight="1" x14ac:dyDescent="0.3">
      <c r="A25" s="13"/>
      <c r="B25" s="14"/>
      <c r="C25" s="14">
        <f>'INPUT Data'!C99</f>
        <v>0</v>
      </c>
      <c r="D25" s="14" t="s">
        <v>2</v>
      </c>
      <c r="E25" s="15">
        <f>1+((('INPUT Data'!E8-Table!D$7)^2+('INPUT Data'!E100-Table!D$60)^2)/4)</f>
        <v>1</v>
      </c>
      <c r="F25" s="15">
        <f>1+((('INPUT Data'!F8-Table!E$7)^2+('INPUT Data'!F100-Table!E$60)^2)/4)</f>
        <v>1</v>
      </c>
      <c r="G25" s="15">
        <f>1+((('INPUT Data'!G8-Table!F$7)^2+('INPUT Data'!G100-Table!F$60)^2)/4)</f>
        <v>1</v>
      </c>
      <c r="H25" s="15">
        <f>1+((('INPUT Data'!H8-Table!G$7)^2+('INPUT Data'!H100-Table!G$60)^2)/4)</f>
        <v>1</v>
      </c>
      <c r="I25" s="15">
        <f>1+((('INPUT Data'!I8-Table!H$7)^2+('INPUT Data'!I100-Table!H$60)^2)/4)</f>
        <v>1</v>
      </c>
      <c r="J25" s="15">
        <f>1+((('INPUT Data'!J8-Table!I$7)^2+('INPUT Data'!J100-Table!I$60)^2)/4)</f>
        <v>1</v>
      </c>
      <c r="K25" s="15">
        <f>1+((('INPUT Data'!K8-Table!J$7)^2+('INPUT Data'!K100-Table!J$60)^2)/4)</f>
        <v>1.005625</v>
      </c>
      <c r="L25" s="15">
        <f>1+((('INPUT Data'!L8-Table!K$7)^2+('INPUT Data'!L100-Table!K$60)^2)/4)</f>
        <v>1.0506250000000001</v>
      </c>
      <c r="M25" s="15">
        <f>1+((('INPUT Data'!M8-Table!L$7)^2+('INPUT Data'!M100-Table!L$60)^2)/4)</f>
        <v>1.0024999999999999</v>
      </c>
      <c r="N25" s="71">
        <f t="shared" ref="N25:N43" si="3">MEDIAN(E25:M25)</f>
        <v>1</v>
      </c>
      <c r="O25" s="72">
        <f t="shared" ref="O25:O43" si="4">MAX(E25:M25)</f>
        <v>1.0506250000000001</v>
      </c>
      <c r="P25" s="16" t="str">
        <f t="shared" ref="P25:P43" si="5">IF(O25&lt;=3,"OK!","Judge Training")</f>
        <v>OK!</v>
      </c>
    </row>
    <row r="26" spans="1:16" s="11" customFormat="1" ht="17.149999999999999" customHeight="1" x14ac:dyDescent="0.3">
      <c r="A26" s="13"/>
      <c r="B26" s="14"/>
      <c r="C26" s="14"/>
      <c r="D26" s="14" t="s">
        <v>3</v>
      </c>
      <c r="E26" s="15">
        <f>1+((('INPUT Data'!E9-Table!D$7)^2+('INPUT Data'!E101-Table!D$60)^2)/4)</f>
        <v>1</v>
      </c>
      <c r="F26" s="15">
        <f>1+((('INPUT Data'!F9-Table!E$7)^2+('INPUT Data'!F101-Table!E$60)^2)/4)</f>
        <v>1</v>
      </c>
      <c r="G26" s="15">
        <f>1+((('INPUT Data'!G9-Table!F$7)^2+('INPUT Data'!G101-Table!F$60)^2)/4)</f>
        <v>1</v>
      </c>
      <c r="H26" s="15">
        <f>1+((('INPUT Data'!H9-Table!G$7)^2+('INPUT Data'!H101-Table!G$60)^2)/4)</f>
        <v>1</v>
      </c>
      <c r="I26" s="15">
        <f>1+((('INPUT Data'!I9-Table!H$7)^2+('INPUT Data'!I101-Table!H$60)^2)/4)</f>
        <v>1</v>
      </c>
      <c r="J26" s="15">
        <f>1+((('INPUT Data'!J9-Table!I$7)^2+('INPUT Data'!J101-Table!I$60)^2)/4)</f>
        <v>1</v>
      </c>
      <c r="K26" s="15">
        <f>1+((('INPUT Data'!K9-Table!J$7)^2+('INPUT Data'!K101-Table!J$60)^2)/4)</f>
        <v>1.0756250000000001</v>
      </c>
      <c r="L26" s="15">
        <f>1+((('INPUT Data'!L9-Table!K$7)^2+('INPUT Data'!L101-Table!K$60)^2)/4)</f>
        <v>1.005625</v>
      </c>
      <c r="M26" s="15">
        <f>1+((('INPUT Data'!M9-Table!L$7)^2+('INPUT Data'!M101-Table!L$60)^2)/4)</f>
        <v>1.25</v>
      </c>
      <c r="N26" s="71">
        <f t="shared" si="3"/>
        <v>1</v>
      </c>
      <c r="O26" s="72">
        <f t="shared" si="4"/>
        <v>1.25</v>
      </c>
      <c r="P26" s="16" t="str">
        <f t="shared" si="5"/>
        <v>OK!</v>
      </c>
    </row>
    <row r="27" spans="1:16" s="11" customFormat="1" ht="17.149999999999999" customHeight="1" x14ac:dyDescent="0.3">
      <c r="A27" s="13"/>
      <c r="B27" s="14"/>
      <c r="C27" s="14"/>
      <c r="D27" s="14" t="s">
        <v>4</v>
      </c>
      <c r="E27" s="15">
        <f>1+((('INPUT Data'!E10-Table!D$7)^2+('INPUT Data'!E102-Table!D$60)^2)/4)</f>
        <v>1</v>
      </c>
      <c r="F27" s="15">
        <f>1+((('INPUT Data'!F10-Table!E$7)^2+('INPUT Data'!F102-Table!E$60)^2)/4)</f>
        <v>1</v>
      </c>
      <c r="G27" s="15">
        <f>1+((('INPUT Data'!G10-Table!F$7)^2+('INPUT Data'!G102-Table!F$60)^2)/4)</f>
        <v>1</v>
      </c>
      <c r="H27" s="15">
        <f>1+((('INPUT Data'!H10-Table!G$7)^2+('INPUT Data'!H102-Table!G$60)^2)/4)</f>
        <v>1</v>
      </c>
      <c r="I27" s="15">
        <f>1+((('INPUT Data'!I10-Table!H$7)^2+('INPUT Data'!I102-Table!H$60)^2)/4)</f>
        <v>1.25</v>
      </c>
      <c r="J27" s="15">
        <f>1+((('INPUT Data'!J10-Table!I$7)^2+('INPUT Data'!J102-Table!I$60)^2)/4)</f>
        <v>1.25</v>
      </c>
      <c r="K27" s="15">
        <f>1+((('INPUT Data'!K10-Table!J$7)^2+('INPUT Data'!K102-Table!J$60)^2)/4)</f>
        <v>1.005625</v>
      </c>
      <c r="L27" s="15">
        <f>1+((('INPUT Data'!L10-Table!K$7)^2+('INPUT Data'!L102-Table!K$60)^2)/4)</f>
        <v>1.140625</v>
      </c>
      <c r="M27" s="15">
        <f>1+((('INPUT Data'!M10-Table!L$7)^2+('INPUT Data'!M102-Table!L$60)^2)/4)</f>
        <v>1.1224999999999998</v>
      </c>
      <c r="N27" s="71">
        <f t="shared" si="3"/>
        <v>1.005625</v>
      </c>
      <c r="O27" s="72">
        <f t="shared" si="4"/>
        <v>1.25</v>
      </c>
      <c r="P27" s="16" t="str">
        <f t="shared" si="5"/>
        <v>OK!</v>
      </c>
    </row>
    <row r="28" spans="1:16" s="11" customFormat="1" ht="17.149999999999999" customHeight="1" x14ac:dyDescent="0.3">
      <c r="A28" s="13"/>
      <c r="B28" s="14"/>
      <c r="C28" s="14"/>
      <c r="D28" s="14" t="s">
        <v>5</v>
      </c>
      <c r="E28" s="15">
        <f>1+((('INPUT Data'!E11-Table!D$7)^2+('INPUT Data'!E103-Table!D$60)^2)/4)</f>
        <v>1</v>
      </c>
      <c r="F28" s="15">
        <f>1+((('INPUT Data'!F11-Table!E$7)^2+('INPUT Data'!F103-Table!E$60)^2)/4)</f>
        <v>1</v>
      </c>
      <c r="G28" s="15">
        <f>1+((('INPUT Data'!G11-Table!F$7)^2+('INPUT Data'!G103-Table!F$60)^2)/4)</f>
        <v>1</v>
      </c>
      <c r="H28" s="15">
        <f>1+((('INPUT Data'!H11-Table!G$7)^2+('INPUT Data'!H103-Table!G$60)^2)/4)</f>
        <v>1</v>
      </c>
      <c r="I28" s="15">
        <f>1+((('INPUT Data'!I11-Table!H$7)^2+('INPUT Data'!I103-Table!H$60)^2)/4)</f>
        <v>1</v>
      </c>
      <c r="J28" s="15">
        <f>1+((('INPUT Data'!J11-Table!I$7)^2+('INPUT Data'!J103-Table!I$60)^2)/4)</f>
        <v>1</v>
      </c>
      <c r="K28" s="15">
        <f>1+((('INPUT Data'!K11-Table!J$7)^2+('INPUT Data'!K103-Table!J$60)^2)/4)</f>
        <v>1.005625</v>
      </c>
      <c r="L28" s="15">
        <f>1+((('INPUT Data'!L11-Table!K$7)^2+('INPUT Data'!L103-Table!K$60)^2)/4)</f>
        <v>1.015625</v>
      </c>
      <c r="M28" s="15">
        <f>1+((('INPUT Data'!M11-Table!L$7)^2+('INPUT Data'!M103-Table!L$60)^2)/4)</f>
        <v>1.0024999999999999</v>
      </c>
      <c r="N28" s="71">
        <f t="shared" si="3"/>
        <v>1</v>
      </c>
      <c r="O28" s="72">
        <f t="shared" si="4"/>
        <v>1.015625</v>
      </c>
      <c r="P28" s="16" t="str">
        <f t="shared" si="5"/>
        <v>OK!</v>
      </c>
    </row>
    <row r="29" spans="1:16" s="11" customFormat="1" ht="17.149999999999999" customHeight="1" x14ac:dyDescent="0.3">
      <c r="A29" s="13"/>
      <c r="B29" s="14"/>
      <c r="C29" s="14"/>
      <c r="D29" s="14" t="s">
        <v>6</v>
      </c>
      <c r="E29" s="15">
        <f>1+((('INPUT Data'!E12-Table!D$7)^2+('INPUT Data'!E104-Table!D$60)^2)/4)</f>
        <v>1</v>
      </c>
      <c r="F29" s="15">
        <f>1+((('INPUT Data'!F12-Table!E$7)^2+('INPUT Data'!F104-Table!E$60)^2)/4)</f>
        <v>1</v>
      </c>
      <c r="G29" s="15">
        <f>1+((('INPUT Data'!G12-Table!F$7)^2+('INPUT Data'!G104-Table!F$60)^2)/4)</f>
        <v>1</v>
      </c>
      <c r="H29" s="15">
        <f>1+((('INPUT Data'!H12-Table!G$7)^2+('INPUT Data'!H104-Table!G$60)^2)/4)</f>
        <v>1</v>
      </c>
      <c r="I29" s="15">
        <f>1+((('INPUT Data'!I12-Table!H$7)^2+('INPUT Data'!I104-Table!H$60)^2)/4)</f>
        <v>2</v>
      </c>
      <c r="J29" s="15">
        <f>1+((('INPUT Data'!J12-Table!I$7)^2+('INPUT Data'!J104-Table!I$60)^2)/4)</f>
        <v>1.25</v>
      </c>
      <c r="K29" s="15">
        <f>1+((('INPUT Data'!K12-Table!J$7)^2+('INPUT Data'!K104-Table!J$60)^2)/4)</f>
        <v>1.005625</v>
      </c>
      <c r="L29" s="15">
        <f>1+((('INPUT Data'!L12-Table!K$7)^2+('INPUT Data'!L104-Table!K$60)^2)/4)</f>
        <v>1.9506250000000001</v>
      </c>
      <c r="M29" s="15">
        <f>1+((('INPUT Data'!M12-Table!L$7)^2+('INPUT Data'!M104-Table!L$60)^2)/4)</f>
        <v>1.49</v>
      </c>
      <c r="N29" s="71">
        <f t="shared" si="3"/>
        <v>1.005625</v>
      </c>
      <c r="O29" s="72">
        <f t="shared" si="4"/>
        <v>2</v>
      </c>
      <c r="P29" s="16" t="str">
        <f t="shared" si="5"/>
        <v>OK!</v>
      </c>
    </row>
    <row r="30" spans="1:16" s="11" customFormat="1" ht="17.149999999999999" customHeight="1" x14ac:dyDescent="0.3">
      <c r="A30" s="13"/>
      <c r="B30" s="14"/>
      <c r="C30" s="14"/>
      <c r="D30" s="14" t="s">
        <v>7</v>
      </c>
      <c r="E30" s="15">
        <f>1+((('INPUT Data'!E13-Table!D$7)^2+('INPUT Data'!E105-Table!D$60)^2)/4)</f>
        <v>1</v>
      </c>
      <c r="F30" s="15">
        <f>1+((('INPUT Data'!F13-Table!E$7)^2+('INPUT Data'!F105-Table!E$60)^2)/4)</f>
        <v>1</v>
      </c>
      <c r="G30" s="15">
        <f>1+((('INPUT Data'!G13-Table!F$7)^2+('INPUT Data'!G105-Table!F$60)^2)/4)</f>
        <v>1</v>
      </c>
      <c r="H30" s="15">
        <f>1+((('INPUT Data'!H13-Table!G$7)^2+('INPUT Data'!H105-Table!G$60)^2)/4)</f>
        <v>1</v>
      </c>
      <c r="I30" s="15">
        <f>1+((('INPUT Data'!I13-Table!H$7)^2+('INPUT Data'!I105-Table!H$60)^2)/4)</f>
        <v>1</v>
      </c>
      <c r="J30" s="15">
        <f>1+((('INPUT Data'!J13-Table!I$7)^2+('INPUT Data'!J105-Table!I$60)^2)/4)</f>
        <v>1</v>
      </c>
      <c r="K30" s="15">
        <f>1+((('INPUT Data'!K13-Table!J$7)^2+('INPUT Data'!K105-Table!J$60)^2)/4)</f>
        <v>3.0306250000000001</v>
      </c>
      <c r="L30" s="15">
        <f>1+((('INPUT Data'!L13-Table!K$7)^2+('INPUT Data'!L105-Table!K$60)^2)/4)</f>
        <v>2.6256249999999999</v>
      </c>
      <c r="M30" s="15">
        <f>1+((('INPUT Data'!M13-Table!L$7)^2+('INPUT Data'!M105-Table!L$60)^2)/4)</f>
        <v>3.4025000000000003</v>
      </c>
      <c r="N30" s="71">
        <f t="shared" si="3"/>
        <v>1</v>
      </c>
      <c r="O30" s="72">
        <f t="shared" si="4"/>
        <v>3.4025000000000003</v>
      </c>
      <c r="P30" s="16" t="str">
        <f t="shared" si="5"/>
        <v>Judge Training</v>
      </c>
    </row>
    <row r="31" spans="1:16" s="11" customFormat="1" ht="17.149999999999999" customHeight="1" x14ac:dyDescent="0.3">
      <c r="A31" s="13"/>
      <c r="B31" s="14"/>
      <c r="C31" s="14"/>
      <c r="D31" s="14" t="s">
        <v>8</v>
      </c>
      <c r="E31" s="15">
        <f>1+((('INPUT Data'!E14-Table!D$7)^2+('INPUT Data'!E106-Table!D$60)^2)/4)</f>
        <v>1</v>
      </c>
      <c r="F31" s="15">
        <f>1+((('INPUT Data'!F14-Table!E$7)^2+('INPUT Data'!F106-Table!E$60)^2)/4)</f>
        <v>1</v>
      </c>
      <c r="G31" s="15">
        <f>1+((('INPUT Data'!G14-Table!F$7)^2+('INPUT Data'!G106-Table!F$60)^2)/4)</f>
        <v>1</v>
      </c>
      <c r="H31" s="15">
        <f>1+((('INPUT Data'!H14-Table!G$7)^2+('INPUT Data'!H106-Table!G$60)^2)/4)</f>
        <v>1</v>
      </c>
      <c r="I31" s="15">
        <f>1+((('INPUT Data'!I14-Table!H$7)^2+('INPUT Data'!I106-Table!H$60)^2)/4)</f>
        <v>2</v>
      </c>
      <c r="J31" s="15">
        <f>1+((('INPUT Data'!J14-Table!I$7)^2+('INPUT Data'!J106-Table!I$60)^2)/4)</f>
        <v>1.1225000000000001</v>
      </c>
      <c r="K31" s="15">
        <f>1+((('INPUT Data'!K14-Table!J$7)^2+('INPUT Data'!K106-Table!J$60)^2)/4)</f>
        <v>3.0306250000000001</v>
      </c>
      <c r="L31" s="15">
        <f>1+((('INPUT Data'!L14-Table!K$7)^2+('INPUT Data'!L106-Table!K$60)^2)/4)</f>
        <v>2.6256249999999999</v>
      </c>
      <c r="M31" s="15">
        <f>1+((('INPUT Data'!M14-Table!L$7)^2+('INPUT Data'!M106-Table!L$60)^2)/4)</f>
        <v>3.4025000000000003</v>
      </c>
      <c r="N31" s="71">
        <f t="shared" si="3"/>
        <v>1.1225000000000001</v>
      </c>
      <c r="O31" s="72">
        <f t="shared" si="4"/>
        <v>3.4025000000000003</v>
      </c>
      <c r="P31" s="16" t="str">
        <f t="shared" si="5"/>
        <v>Judge Training</v>
      </c>
    </row>
    <row r="32" spans="1:16" s="11" customFormat="1" ht="17.149999999999999" customHeight="1" x14ac:dyDescent="0.3">
      <c r="A32" s="13"/>
      <c r="B32" s="14"/>
      <c r="C32" s="14"/>
      <c r="D32" s="14" t="s">
        <v>9</v>
      </c>
      <c r="E32" s="15">
        <f>1+((('INPUT Data'!E15-Table!D$7)^2+('INPUT Data'!E107-Table!D$60)^2)/4)</f>
        <v>1</v>
      </c>
      <c r="F32" s="15">
        <f>1+((('INPUT Data'!F15-Table!E$7)^2+('INPUT Data'!F107-Table!E$60)^2)/4)</f>
        <v>1</v>
      </c>
      <c r="G32" s="15">
        <f>1+((('INPUT Data'!G15-Table!F$7)^2+('INPUT Data'!G107-Table!F$60)^2)/4)</f>
        <v>1</v>
      </c>
      <c r="H32" s="15">
        <f>1+((('INPUT Data'!H15-Table!G$7)^2+('INPUT Data'!H107-Table!G$60)^2)/4)</f>
        <v>1</v>
      </c>
      <c r="I32" s="15">
        <f>1+((('INPUT Data'!I15-Table!H$7)^2+('INPUT Data'!I107-Table!H$60)^2)/4)</f>
        <v>7.25</v>
      </c>
      <c r="J32" s="15">
        <f>1+((('INPUT Data'!J15-Table!I$7)^2+('INPUT Data'!J107-Table!I$60)^2)/4)</f>
        <v>1</v>
      </c>
      <c r="K32" s="15">
        <f>1+((('INPUT Data'!K15-Table!J$7)^2+('INPUT Data'!K107-Table!J$60)^2)/4)</f>
        <v>5.2806250000000006</v>
      </c>
      <c r="L32" s="15">
        <f>1+((('INPUT Data'!L15-Table!K$7)^2+('INPUT Data'!L107-Table!K$60)^2)/4)</f>
        <v>2.6256249999999999</v>
      </c>
      <c r="M32" s="15">
        <f>1+((('INPUT Data'!M15-Table!L$7)^2+('INPUT Data'!M107-Table!L$60)^2)/4)</f>
        <v>3.4025000000000003</v>
      </c>
      <c r="N32" s="71">
        <f t="shared" si="3"/>
        <v>1</v>
      </c>
      <c r="O32" s="72">
        <f t="shared" si="4"/>
        <v>7.25</v>
      </c>
      <c r="P32" s="16" t="str">
        <f t="shared" si="5"/>
        <v>Judge Training</v>
      </c>
    </row>
    <row r="33" spans="1:16" s="11" customFormat="1" ht="17.149999999999999" customHeight="1" x14ac:dyDescent="0.3">
      <c r="A33" s="13"/>
      <c r="B33" s="14"/>
      <c r="C33" s="14"/>
      <c r="D33" s="14" t="s">
        <v>11</v>
      </c>
      <c r="E33" s="15">
        <f>1+((('INPUT Data'!E16-Table!D$7)^2+('INPUT Data'!E108-Table!D$60)^2)/4)</f>
        <v>1</v>
      </c>
      <c r="F33" s="15">
        <f>1+((('INPUT Data'!F16-Table!E$7)^2+('INPUT Data'!F108-Table!E$60)^2)/4)</f>
        <v>1</v>
      </c>
      <c r="G33" s="15">
        <f>1+((('INPUT Data'!G16-Table!F$7)^2+('INPUT Data'!G108-Table!F$60)^2)/4)</f>
        <v>1</v>
      </c>
      <c r="H33" s="15">
        <f>1+((('INPUT Data'!H16-Table!G$7)^2+('INPUT Data'!H108-Table!G$60)^2)/4)</f>
        <v>1</v>
      </c>
      <c r="I33" s="15">
        <f>1+((('INPUT Data'!I16-Table!H$7)^2+('INPUT Data'!I108-Table!H$60)^2)/4)</f>
        <v>7.25</v>
      </c>
      <c r="J33" s="15">
        <f>1+((('INPUT Data'!J16-Table!I$7)^2+('INPUT Data'!J108-Table!I$60)^2)/4)</f>
        <v>1</v>
      </c>
      <c r="K33" s="15">
        <f>1+((('INPUT Data'!K16-Table!J$7)^2+('INPUT Data'!K108-Table!J$60)^2)/4)</f>
        <v>5.2806250000000006</v>
      </c>
      <c r="L33" s="15">
        <f>1+((('INPUT Data'!L16-Table!K$7)^2+('INPUT Data'!L108-Table!K$60)^2)/4)</f>
        <v>2.6256249999999999</v>
      </c>
      <c r="M33" s="15">
        <f>1+((('INPUT Data'!M16-Table!L$7)^2+('INPUT Data'!M108-Table!L$60)^2)/4)</f>
        <v>3.4025000000000003</v>
      </c>
      <c r="N33" s="71">
        <f t="shared" si="3"/>
        <v>1</v>
      </c>
      <c r="O33" s="72">
        <f t="shared" si="4"/>
        <v>7.25</v>
      </c>
      <c r="P33" s="16" t="str">
        <f t="shared" si="5"/>
        <v>Judge Training</v>
      </c>
    </row>
    <row r="34" spans="1:16" s="11" customFormat="1" ht="17.149999999999999" customHeight="1" x14ac:dyDescent="0.3">
      <c r="A34" s="13"/>
      <c r="B34" s="14"/>
      <c r="C34" s="14"/>
      <c r="D34" s="14" t="s">
        <v>12</v>
      </c>
      <c r="E34" s="15">
        <f>1+((('INPUT Data'!E17-Table!D$7)^2+('INPUT Data'!E109-Table!D$60)^2)/4)</f>
        <v>1</v>
      </c>
      <c r="F34" s="15">
        <f>1+((('INPUT Data'!F17-Table!E$7)^2+('INPUT Data'!F109-Table!E$60)^2)/4)</f>
        <v>1</v>
      </c>
      <c r="G34" s="15">
        <f>1+((('INPUT Data'!G17-Table!F$7)^2+('INPUT Data'!G109-Table!F$60)^2)/4)</f>
        <v>1</v>
      </c>
      <c r="H34" s="15">
        <f>1+((('INPUT Data'!H17-Table!G$7)^2+('INPUT Data'!H109-Table!G$60)^2)/4)</f>
        <v>1</v>
      </c>
      <c r="I34" s="15">
        <f>1+((('INPUT Data'!I17-Table!H$7)^2+('INPUT Data'!I109-Table!H$60)^2)/4)</f>
        <v>7.25</v>
      </c>
      <c r="J34" s="15">
        <f>1+((('INPUT Data'!J17-Table!I$7)^2+('INPUT Data'!J109-Table!I$60)^2)/4)</f>
        <v>1</v>
      </c>
      <c r="K34" s="15">
        <f>1+((('INPUT Data'!K17-Table!J$7)^2+('INPUT Data'!K109-Table!J$60)^2)/4)</f>
        <v>5.2806250000000006</v>
      </c>
      <c r="L34" s="15">
        <f>1+((('INPUT Data'!L17-Table!K$7)^2+('INPUT Data'!L109-Table!K$60)^2)/4)</f>
        <v>2.6256249999999999</v>
      </c>
      <c r="M34" s="15">
        <f>1+((('INPUT Data'!M17-Table!L$7)^2+('INPUT Data'!M109-Table!L$60)^2)/4)</f>
        <v>3.4025000000000003</v>
      </c>
      <c r="N34" s="71">
        <f t="shared" si="3"/>
        <v>1</v>
      </c>
      <c r="O34" s="72">
        <f t="shared" si="4"/>
        <v>7.25</v>
      </c>
      <c r="P34" s="16" t="str">
        <f t="shared" si="5"/>
        <v>Judge Training</v>
      </c>
    </row>
    <row r="35" spans="1:16" s="11" customFormat="1" ht="17.149999999999999" customHeight="1" x14ac:dyDescent="0.3">
      <c r="A35" s="22"/>
      <c r="B35" s="23"/>
      <c r="C35" s="23"/>
      <c r="D35" s="23" t="s">
        <v>10</v>
      </c>
      <c r="E35" s="15">
        <f>1+((('INPUT Data'!E18-Table!D$7)^2+('INPUT Data'!E110-Table!D$60)^2)/4)</f>
        <v>1</v>
      </c>
      <c r="F35" s="15">
        <f>1+((('INPUT Data'!F18-Table!E$7)^2+('INPUT Data'!F110-Table!E$60)^2)/4)</f>
        <v>1</v>
      </c>
      <c r="G35" s="15">
        <f>1+((('INPUT Data'!G18-Table!F$7)^2+('INPUT Data'!G110-Table!F$60)^2)/4)</f>
        <v>1</v>
      </c>
      <c r="H35" s="15">
        <f>1+((('INPUT Data'!H18-Table!G$7)^2+('INPUT Data'!H110-Table!G$60)^2)/4)</f>
        <v>1</v>
      </c>
      <c r="I35" s="15">
        <f>1+((('INPUT Data'!I18-Table!H$7)^2+('INPUT Data'!I110-Table!H$60)^2)/4)</f>
        <v>7.25</v>
      </c>
      <c r="J35" s="15">
        <f>1+((('INPUT Data'!J18-Table!I$7)^2+('INPUT Data'!J110-Table!I$60)^2)/4)</f>
        <v>1</v>
      </c>
      <c r="K35" s="15">
        <f>1+((('INPUT Data'!K18-Table!J$7)^2+('INPUT Data'!K110-Table!J$60)^2)/4)</f>
        <v>5.2806250000000006</v>
      </c>
      <c r="L35" s="15">
        <f>1+((('INPUT Data'!L18-Table!K$7)^2+('INPUT Data'!L110-Table!K$60)^2)/4)</f>
        <v>2.6256249999999999</v>
      </c>
      <c r="M35" s="15">
        <f>1+((('INPUT Data'!M18-Table!L$7)^2+('INPUT Data'!M110-Table!L$60)^2)/4)</f>
        <v>3.4025000000000003</v>
      </c>
      <c r="N35" s="71">
        <f t="shared" si="3"/>
        <v>1</v>
      </c>
      <c r="O35" s="72">
        <f t="shared" si="4"/>
        <v>7.25</v>
      </c>
      <c r="P35" s="16" t="str">
        <f t="shared" si="5"/>
        <v>Judge Training</v>
      </c>
    </row>
    <row r="36" spans="1:16" s="11" customFormat="1" ht="17.149999999999999" customHeight="1" x14ac:dyDescent="0.3">
      <c r="A36" s="22"/>
      <c r="B36" s="23"/>
      <c r="C36" s="23"/>
      <c r="D36" s="23" t="s">
        <v>54</v>
      </c>
      <c r="E36" s="15">
        <f>1+((('INPUT Data'!E19-Table!D$7)^2+('INPUT Data'!E111-Table!D$60)^2)/4)</f>
        <v>1</v>
      </c>
      <c r="F36" s="15">
        <f>1+((('INPUT Data'!F19-Table!E$7)^2+('INPUT Data'!F111-Table!E$60)^2)/4)</f>
        <v>1</v>
      </c>
      <c r="G36" s="15">
        <f>1+((('INPUT Data'!G19-Table!F$7)^2+('INPUT Data'!G111-Table!F$60)^2)/4)</f>
        <v>1</v>
      </c>
      <c r="H36" s="15">
        <f>1+((('INPUT Data'!H19-Table!G$7)^2+('INPUT Data'!H111-Table!G$60)^2)/4)</f>
        <v>1</v>
      </c>
      <c r="I36" s="15">
        <f>1+((('INPUT Data'!I19-Table!H$7)^2+('INPUT Data'!I111-Table!H$60)^2)/4)</f>
        <v>7.25</v>
      </c>
      <c r="J36" s="15">
        <f>1+((('INPUT Data'!J19-Table!I$7)^2+('INPUT Data'!J111-Table!I$60)^2)/4)</f>
        <v>1</v>
      </c>
      <c r="K36" s="15">
        <f>1+((('INPUT Data'!K19-Table!J$7)^2+('INPUT Data'!K111-Table!J$60)^2)/4)</f>
        <v>5.2806250000000006</v>
      </c>
      <c r="L36" s="15">
        <f>1+((('INPUT Data'!L19-Table!K$7)^2+('INPUT Data'!L111-Table!K$60)^2)/4)</f>
        <v>2.6256249999999999</v>
      </c>
      <c r="M36" s="15">
        <f>1+((('INPUT Data'!M19-Table!L$7)^2+('INPUT Data'!M111-Table!L$60)^2)/4)</f>
        <v>3.4025000000000003</v>
      </c>
      <c r="N36" s="71">
        <f t="shared" si="3"/>
        <v>1</v>
      </c>
      <c r="O36" s="72">
        <f t="shared" si="4"/>
        <v>7.25</v>
      </c>
      <c r="P36" s="16" t="str">
        <f t="shared" si="5"/>
        <v>Judge Training</v>
      </c>
    </row>
    <row r="37" spans="1:16" s="11" customFormat="1" ht="17.149999999999999" customHeight="1" x14ac:dyDescent="0.3">
      <c r="A37" s="22"/>
      <c r="B37" s="23"/>
      <c r="C37" s="23"/>
      <c r="D37" s="23" t="s">
        <v>55</v>
      </c>
      <c r="E37" s="15">
        <f>1+((('INPUT Data'!E20-Table!D$7)^2+('INPUT Data'!E112-Table!D$60)^2)/4)</f>
        <v>1</v>
      </c>
      <c r="F37" s="15">
        <f>1+((('INPUT Data'!F20-Table!E$7)^2+('INPUT Data'!F112-Table!E$60)^2)/4)</f>
        <v>1</v>
      </c>
      <c r="G37" s="15">
        <f>1+((('INPUT Data'!G20-Table!F$7)^2+('INPUT Data'!G112-Table!F$60)^2)/4)</f>
        <v>1</v>
      </c>
      <c r="H37" s="15">
        <f>1+((('INPUT Data'!H20-Table!G$7)^2+('INPUT Data'!H112-Table!G$60)^2)/4)</f>
        <v>1</v>
      </c>
      <c r="I37" s="15">
        <f>1+((('INPUT Data'!I20-Table!H$7)^2+('INPUT Data'!I112-Table!H$60)^2)/4)</f>
        <v>7.25</v>
      </c>
      <c r="J37" s="15">
        <f>1+((('INPUT Data'!J20-Table!I$7)^2+('INPUT Data'!J112-Table!I$60)^2)/4)</f>
        <v>1</v>
      </c>
      <c r="K37" s="15">
        <f>1+((('INPUT Data'!K20-Table!J$7)^2+('INPUT Data'!K112-Table!J$60)^2)/4)</f>
        <v>5.2806250000000006</v>
      </c>
      <c r="L37" s="15">
        <f>1+((('INPUT Data'!L20-Table!K$7)^2+('INPUT Data'!L112-Table!K$60)^2)/4)</f>
        <v>2.6256249999999999</v>
      </c>
      <c r="M37" s="15">
        <f>1+((('INPUT Data'!M20-Table!L$7)^2+('INPUT Data'!M112-Table!L$60)^2)/4)</f>
        <v>3.4025000000000003</v>
      </c>
      <c r="N37" s="71">
        <f t="shared" si="3"/>
        <v>1</v>
      </c>
      <c r="O37" s="72">
        <f t="shared" si="4"/>
        <v>7.25</v>
      </c>
      <c r="P37" s="16" t="str">
        <f t="shared" si="5"/>
        <v>Judge Training</v>
      </c>
    </row>
    <row r="38" spans="1:16" s="11" customFormat="1" ht="17.149999999999999" customHeight="1" x14ac:dyDescent="0.3">
      <c r="A38" s="22"/>
      <c r="B38" s="23"/>
      <c r="C38" s="23"/>
      <c r="D38" s="23" t="s">
        <v>56</v>
      </c>
      <c r="E38" s="15">
        <f>1+((('INPUT Data'!E21-Table!D$7)^2+('INPUT Data'!E113-Table!D$60)^2)/4)</f>
        <v>1</v>
      </c>
      <c r="F38" s="15">
        <f>1+((('INPUT Data'!F21-Table!E$7)^2+('INPUT Data'!F113-Table!E$60)^2)/4)</f>
        <v>1</v>
      </c>
      <c r="G38" s="15">
        <f>1+((('INPUT Data'!G21-Table!F$7)^2+('INPUT Data'!G113-Table!F$60)^2)/4)</f>
        <v>1</v>
      </c>
      <c r="H38" s="15">
        <f>1+((('INPUT Data'!H21-Table!G$7)^2+('INPUT Data'!H113-Table!G$60)^2)/4)</f>
        <v>1</v>
      </c>
      <c r="I38" s="15">
        <f>1+((('INPUT Data'!I21-Table!H$7)^2+('INPUT Data'!I113-Table!H$60)^2)/4)</f>
        <v>7.25</v>
      </c>
      <c r="J38" s="15">
        <f>1+((('INPUT Data'!J21-Table!I$7)^2+('INPUT Data'!J113-Table!I$60)^2)/4)</f>
        <v>1</v>
      </c>
      <c r="K38" s="15">
        <f>1+((('INPUT Data'!K21-Table!J$7)^2+('INPUT Data'!K113-Table!J$60)^2)/4)</f>
        <v>5.2806250000000006</v>
      </c>
      <c r="L38" s="15">
        <f>1+((('INPUT Data'!L21-Table!K$7)^2+('INPUT Data'!L113-Table!K$60)^2)/4)</f>
        <v>2.6256249999999999</v>
      </c>
      <c r="M38" s="15">
        <f>1+((('INPUT Data'!M21-Table!L$7)^2+('INPUT Data'!M113-Table!L$60)^2)/4)</f>
        <v>3.4025000000000003</v>
      </c>
      <c r="N38" s="71">
        <f t="shared" si="3"/>
        <v>1</v>
      </c>
      <c r="O38" s="72">
        <f t="shared" si="4"/>
        <v>7.25</v>
      </c>
      <c r="P38" s="16" t="str">
        <f t="shared" si="5"/>
        <v>Judge Training</v>
      </c>
    </row>
    <row r="39" spans="1:16" s="11" customFormat="1" ht="17.149999999999999" customHeight="1" x14ac:dyDescent="0.3">
      <c r="A39" s="22"/>
      <c r="B39" s="23"/>
      <c r="C39" s="23"/>
      <c r="D39" s="23" t="s">
        <v>57</v>
      </c>
      <c r="E39" s="15">
        <f>1+((('INPUT Data'!E22-Table!D$7)^2+('INPUT Data'!E114-Table!D$60)^2)/4)</f>
        <v>1</v>
      </c>
      <c r="F39" s="15">
        <f>1+((('INPUT Data'!F22-Table!E$7)^2+('INPUT Data'!F114-Table!E$60)^2)/4)</f>
        <v>1</v>
      </c>
      <c r="G39" s="15">
        <f>1+((('INPUT Data'!G22-Table!F$7)^2+('INPUT Data'!G114-Table!F$60)^2)/4)</f>
        <v>1</v>
      </c>
      <c r="H39" s="15">
        <f>1+((('INPUT Data'!H22-Table!G$7)^2+('INPUT Data'!H114-Table!G$60)^2)/4)</f>
        <v>1</v>
      </c>
      <c r="I39" s="15">
        <f>1+((('INPUT Data'!I22-Table!H$7)^2+('INPUT Data'!I114-Table!H$60)^2)/4)</f>
        <v>7.25</v>
      </c>
      <c r="J39" s="15">
        <f>1+((('INPUT Data'!J22-Table!I$7)^2+('INPUT Data'!J114-Table!I$60)^2)/4)</f>
        <v>1</v>
      </c>
      <c r="K39" s="15">
        <f>1+((('INPUT Data'!K22-Table!J$7)^2+('INPUT Data'!K114-Table!J$60)^2)/4)</f>
        <v>5.2806250000000006</v>
      </c>
      <c r="L39" s="15">
        <f>1+((('INPUT Data'!L22-Table!K$7)^2+('INPUT Data'!L114-Table!K$60)^2)/4)</f>
        <v>2.6256249999999999</v>
      </c>
      <c r="M39" s="15">
        <f>1+((('INPUT Data'!M22-Table!L$7)^2+('INPUT Data'!M114-Table!L$60)^2)/4)</f>
        <v>3.4025000000000003</v>
      </c>
      <c r="N39" s="71">
        <f t="shared" si="3"/>
        <v>1</v>
      </c>
      <c r="O39" s="72">
        <f t="shared" si="4"/>
        <v>7.25</v>
      </c>
      <c r="P39" s="16" t="str">
        <f t="shared" si="5"/>
        <v>Judge Training</v>
      </c>
    </row>
    <row r="40" spans="1:16" s="11" customFormat="1" ht="17.149999999999999" customHeight="1" x14ac:dyDescent="0.3">
      <c r="A40" s="22"/>
      <c r="B40" s="23"/>
      <c r="C40" s="23"/>
      <c r="D40" s="23" t="s">
        <v>58</v>
      </c>
      <c r="E40" s="15">
        <f>1+((('INPUT Data'!E23-Table!D$7)^2+('INPUT Data'!E115-Table!D$60)^2)/4)</f>
        <v>1</v>
      </c>
      <c r="F40" s="15">
        <f>1+((('INPUT Data'!F23-Table!E$7)^2+('INPUT Data'!F115-Table!E$60)^2)/4)</f>
        <v>1</v>
      </c>
      <c r="G40" s="15">
        <f>1+((('INPUT Data'!G23-Table!F$7)^2+('INPUT Data'!G115-Table!F$60)^2)/4)</f>
        <v>1</v>
      </c>
      <c r="H40" s="15">
        <f>1+((('INPUT Data'!H23-Table!G$7)^2+('INPUT Data'!H115-Table!G$60)^2)/4)</f>
        <v>1</v>
      </c>
      <c r="I40" s="15">
        <f>1+((('INPUT Data'!I23-Table!H$7)^2+('INPUT Data'!I115-Table!H$60)^2)/4)</f>
        <v>7.25</v>
      </c>
      <c r="J40" s="15">
        <f>1+((('INPUT Data'!J23-Table!I$7)^2+('INPUT Data'!J115-Table!I$60)^2)/4)</f>
        <v>1</v>
      </c>
      <c r="K40" s="15">
        <f>1+((('INPUT Data'!K23-Table!J$7)^2+('INPUT Data'!K115-Table!J$60)^2)/4)</f>
        <v>5.2806250000000006</v>
      </c>
      <c r="L40" s="15">
        <f>1+((('INPUT Data'!L23-Table!K$7)^2+('INPUT Data'!L115-Table!K$60)^2)/4)</f>
        <v>2.6256249999999999</v>
      </c>
      <c r="M40" s="15">
        <f>1+((('INPUT Data'!M23-Table!L$7)^2+('INPUT Data'!M115-Table!L$60)^2)/4)</f>
        <v>3.4025000000000003</v>
      </c>
      <c r="N40" s="71">
        <f t="shared" si="3"/>
        <v>1</v>
      </c>
      <c r="O40" s="72">
        <f t="shared" si="4"/>
        <v>7.25</v>
      </c>
      <c r="P40" s="16" t="str">
        <f t="shared" si="5"/>
        <v>Judge Training</v>
      </c>
    </row>
    <row r="41" spans="1:16" s="11" customFormat="1" ht="17.149999999999999" customHeight="1" x14ac:dyDescent="0.3">
      <c r="A41" s="22"/>
      <c r="B41" s="23"/>
      <c r="C41" s="23"/>
      <c r="D41" s="23" t="s">
        <v>59</v>
      </c>
      <c r="E41" s="15">
        <f>1+((('INPUT Data'!E24-Table!D$7)^2+('INPUT Data'!E116-Table!D$60)^2)/4)</f>
        <v>1</v>
      </c>
      <c r="F41" s="15">
        <f>1+((('INPUT Data'!F24-Table!E$7)^2+('INPUT Data'!F116-Table!E$60)^2)/4)</f>
        <v>1</v>
      </c>
      <c r="G41" s="15">
        <f>1+((('INPUT Data'!G24-Table!F$7)^2+('INPUT Data'!G116-Table!F$60)^2)/4)</f>
        <v>1</v>
      </c>
      <c r="H41" s="15">
        <f>1+((('INPUT Data'!H24-Table!G$7)^2+('INPUT Data'!H116-Table!G$60)^2)/4)</f>
        <v>1</v>
      </c>
      <c r="I41" s="15">
        <f>1+((('INPUT Data'!I24-Table!H$7)^2+('INPUT Data'!I116-Table!H$60)^2)/4)</f>
        <v>7.25</v>
      </c>
      <c r="J41" s="15">
        <f>1+((('INPUT Data'!J24-Table!I$7)^2+('INPUT Data'!J116-Table!I$60)^2)/4)</f>
        <v>1</v>
      </c>
      <c r="K41" s="15">
        <f>1+((('INPUT Data'!K24-Table!J$7)^2+('INPUT Data'!K116-Table!J$60)^2)/4)</f>
        <v>5.2806250000000006</v>
      </c>
      <c r="L41" s="15">
        <f>1+((('INPUT Data'!L24-Table!K$7)^2+('INPUT Data'!L116-Table!K$60)^2)/4)</f>
        <v>2.6256249999999999</v>
      </c>
      <c r="M41" s="15">
        <f>1+((('INPUT Data'!M24-Table!L$7)^2+('INPUT Data'!M116-Table!L$60)^2)/4)</f>
        <v>3.4025000000000003</v>
      </c>
      <c r="N41" s="71">
        <f t="shared" si="3"/>
        <v>1</v>
      </c>
      <c r="O41" s="72">
        <f t="shared" si="4"/>
        <v>7.25</v>
      </c>
      <c r="P41" s="16" t="str">
        <f t="shared" si="5"/>
        <v>Judge Training</v>
      </c>
    </row>
    <row r="42" spans="1:16" s="11" customFormat="1" ht="17.149999999999999" customHeight="1" x14ac:dyDescent="0.3">
      <c r="A42" s="22"/>
      <c r="B42" s="23"/>
      <c r="C42" s="23"/>
      <c r="D42" s="23" t="s">
        <v>60</v>
      </c>
      <c r="E42" s="15">
        <f>1+((('INPUT Data'!E25-Table!D$7)^2+('INPUT Data'!E118-Table!D$60)^2)/4)</f>
        <v>1</v>
      </c>
      <c r="F42" s="15">
        <f>1+((('INPUT Data'!F25-Table!E$7)^2+('INPUT Data'!F118-Table!E$60)^2)/4)</f>
        <v>1</v>
      </c>
      <c r="G42" s="15">
        <f>1+((('INPUT Data'!G25-Table!F$7)^2+('INPUT Data'!G118-Table!F$60)^2)/4)</f>
        <v>1</v>
      </c>
      <c r="H42" s="15">
        <f>1+((('INPUT Data'!H25-Table!G$7)^2+('INPUT Data'!H118-Table!G$60)^2)/4)</f>
        <v>1</v>
      </c>
      <c r="I42" s="15">
        <f>1+((('INPUT Data'!I25-Table!H$7)^2+('INPUT Data'!I118-Table!H$60)^2)/4)</f>
        <v>7.25</v>
      </c>
      <c r="J42" s="15">
        <f>1+((('INPUT Data'!J25-Table!I$7)^2+('INPUT Data'!J118-Table!I$60)^2)/4)</f>
        <v>1</v>
      </c>
      <c r="K42" s="15">
        <f>1+((('INPUT Data'!K25-Table!J$7)^2+('INPUT Data'!K118-Table!J$60)^2)/4)</f>
        <v>5.2806250000000006</v>
      </c>
      <c r="L42" s="15">
        <f>1+((('INPUT Data'!L25-Table!K$7)^2+('INPUT Data'!L118-Table!K$60)^2)/4)</f>
        <v>2.6256249999999999</v>
      </c>
      <c r="M42" s="15">
        <f>1+((('INPUT Data'!M25-Table!L$7)^2+('INPUT Data'!M118-Table!L$60)^2)/4)</f>
        <v>3.4025000000000003</v>
      </c>
      <c r="N42" s="71">
        <f t="shared" si="3"/>
        <v>1</v>
      </c>
      <c r="O42" s="72">
        <f t="shared" si="4"/>
        <v>7.25</v>
      </c>
      <c r="P42" s="16" t="str">
        <f t="shared" si="5"/>
        <v>Judge Training</v>
      </c>
    </row>
    <row r="43" spans="1:16" s="11" customFormat="1" ht="17.149999999999999" customHeight="1" thickBot="1" x14ac:dyDescent="0.35">
      <c r="A43" s="17"/>
      <c r="B43" s="18"/>
      <c r="C43" s="18"/>
      <c r="D43" s="18" t="s">
        <v>61</v>
      </c>
      <c r="E43" s="19" t="e">
        <f>1+((('INPUT Data'!E26-Table!D$7)^2+('INPUT Data'!#REF!-Table!D$60)^2)/4)</f>
        <v>#REF!</v>
      </c>
      <c r="F43" s="19" t="e">
        <f>1+((('INPUT Data'!F26-Table!E$7)^2+('INPUT Data'!#REF!-Table!E$60)^2)/4)</f>
        <v>#REF!</v>
      </c>
      <c r="G43" s="19" t="e">
        <f>1+((('INPUT Data'!G26-Table!F$7)^2+('INPUT Data'!#REF!-Table!F$60)^2)/4)</f>
        <v>#REF!</v>
      </c>
      <c r="H43" s="19" t="e">
        <f>1+((('INPUT Data'!H26-Table!G$7)^2+('INPUT Data'!#REF!-Table!G$60)^2)/4)</f>
        <v>#REF!</v>
      </c>
      <c r="I43" s="19" t="e">
        <f>1+((('INPUT Data'!I26-Table!H$7)^2+('INPUT Data'!#REF!-Table!H$60)^2)/4)</f>
        <v>#REF!</v>
      </c>
      <c r="J43" s="19" t="e">
        <f>1+((('INPUT Data'!J26-Table!I$7)^2+('INPUT Data'!#REF!-Table!I$60)^2)/4)</f>
        <v>#REF!</v>
      </c>
      <c r="K43" s="19" t="e">
        <f>1+((('INPUT Data'!K26-Table!J$7)^2+('INPUT Data'!#REF!-Table!J$60)^2)/4)</f>
        <v>#REF!</v>
      </c>
      <c r="L43" s="19" t="e">
        <f>1+((('INPUT Data'!L26-Table!K$7)^2+('INPUT Data'!#REF!-Table!K$60)^2)/4)</f>
        <v>#REF!</v>
      </c>
      <c r="M43" s="19" t="e">
        <f>1+((('INPUT Data'!M26-Table!L$7)^2+('INPUT Data'!#REF!-Table!L$60)^2)/4)</f>
        <v>#REF!</v>
      </c>
      <c r="N43" s="73" t="e">
        <f t="shared" si="3"/>
        <v>#REF!</v>
      </c>
      <c r="O43" s="74" t="e">
        <f t="shared" si="4"/>
        <v>#REF!</v>
      </c>
      <c r="P43" s="20" t="e">
        <f t="shared" si="5"/>
        <v>#REF!</v>
      </c>
    </row>
    <row r="44" spans="1:16" s="11" customFormat="1" ht="17.149999999999999" customHeight="1" thickTop="1" x14ac:dyDescent="0.3">
      <c r="A44" s="10" t="s">
        <v>74</v>
      </c>
      <c r="C44"/>
      <c r="O44" s="12"/>
      <c r="P44" s="2"/>
    </row>
    <row r="45" spans="1:16" ht="17.149999999999999" customHeight="1" x14ac:dyDescent="0.3">
      <c r="P45" s="2"/>
    </row>
    <row r="46" spans="1:16" x14ac:dyDescent="0.3">
      <c r="P46" s="2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&amp;LIRp e ID&amp;RCOI/T20/Doc.15 Rev.02</oddHeader>
    <oddFooter>&amp;L&amp;D&amp;R(C) 2008 COI Madrid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8"/>
  <dimension ref="A1"/>
  <sheetViews>
    <sheetView zoomScale="75" workbookViewId="0">
      <selection activeCell="O9" sqref="O9"/>
    </sheetView>
  </sheetViews>
  <sheetFormatPr defaultColWidth="11.453125" defaultRowHeight="12.5" x14ac:dyDescent="0.25"/>
  <sheetData/>
  <phoneticPr fontId="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A33"/>
  <sheetViews>
    <sheetView zoomScale="75" workbookViewId="0">
      <selection activeCell="R35" sqref="R35"/>
    </sheetView>
  </sheetViews>
  <sheetFormatPr defaultColWidth="11.453125" defaultRowHeight="12.5" x14ac:dyDescent="0.25"/>
  <sheetData>
    <row r="1" ht="18.75" customHeight="1" x14ac:dyDescent="0.25"/>
    <row r="2" ht="18.75" customHeight="1" x14ac:dyDescent="0.25"/>
    <row r="3" ht="18.75" customHeight="1" x14ac:dyDescent="0.25"/>
    <row r="4" ht="18.75" customHeight="1" x14ac:dyDescent="0.25"/>
    <row r="5" ht="18.75" customHeight="1" x14ac:dyDescent="0.25"/>
    <row r="6" ht="18.75" customHeight="1" x14ac:dyDescent="0.25"/>
    <row r="7" ht="18.75" customHeight="1" x14ac:dyDescent="0.25"/>
    <row r="8" ht="18.75" customHeight="1" x14ac:dyDescent="0.25"/>
    <row r="9" ht="18.75" customHeight="1" x14ac:dyDescent="0.25"/>
    <row r="10" ht="18.75" customHeight="1" x14ac:dyDescent="0.25"/>
    <row r="11" ht="18.75" customHeight="1" x14ac:dyDescent="0.25"/>
    <row r="12" ht="18.75" customHeight="1" x14ac:dyDescent="0.25"/>
    <row r="13" ht="18.75" customHeight="1" x14ac:dyDescent="0.25"/>
    <row r="14" ht="18.75" customHeight="1" x14ac:dyDescent="0.25"/>
    <row r="15" ht="18.75" customHeight="1" x14ac:dyDescent="0.25"/>
    <row r="16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  <row r="29" ht="18.75" customHeight="1" x14ac:dyDescent="0.25"/>
    <row r="30" ht="18.75" customHeight="1" x14ac:dyDescent="0.25"/>
    <row r="31" ht="18.75" customHeight="1" x14ac:dyDescent="0.25"/>
    <row r="32" ht="18.75" customHeight="1" x14ac:dyDescent="0.25"/>
    <row r="33" ht="18.75" customHeight="1" x14ac:dyDescent="0.25"/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orientation="landscape"/>
  <headerFooter>
    <oddHeader>&amp;LGrafici&amp;RCOI/T.20/Doc. no. 15/Rev. 1</oddHeader>
    <oddFooter>&amp;L&amp;D&amp;R(C) COI Madrid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3">
    <pageSetUpPr fitToPage="1"/>
  </sheetPr>
  <dimension ref="A1:L41"/>
  <sheetViews>
    <sheetView zoomScale="75" workbookViewId="0">
      <selection activeCell="I9" sqref="I9"/>
    </sheetView>
  </sheetViews>
  <sheetFormatPr defaultColWidth="11.453125" defaultRowHeight="12.5" x14ac:dyDescent="0.25"/>
  <cols>
    <col min="1" max="1" width="5.81640625" bestFit="1" customWidth="1"/>
    <col min="2" max="2" width="7.26953125" bestFit="1" customWidth="1"/>
    <col min="3" max="3" width="6" bestFit="1" customWidth="1"/>
    <col min="4" max="4" width="21.453125" bestFit="1" customWidth="1"/>
    <col min="5" max="5" width="18.26953125" bestFit="1" customWidth="1"/>
    <col min="6" max="6" width="22.1796875" bestFit="1" customWidth="1"/>
    <col min="7" max="7" width="24.81640625" bestFit="1" customWidth="1"/>
    <col min="8" max="8" width="6.81640625" bestFit="1" customWidth="1"/>
    <col min="9" max="9" width="20.453125" bestFit="1" customWidth="1"/>
    <col min="10" max="11" width="5.7265625" bestFit="1" customWidth="1"/>
    <col min="12" max="12" width="8" bestFit="1" customWidth="1"/>
  </cols>
  <sheetData>
    <row r="1" spans="1:12" x14ac:dyDescent="0.25">
      <c r="A1" t="str">
        <f>'INPUT Data'!B6</f>
        <v>Panel</v>
      </c>
      <c r="B1" t="str">
        <f>'INPUT Data'!C6</f>
        <v>Sample</v>
      </c>
      <c r="C1" t="str">
        <f>'INPUT Data'!D6</f>
        <v>Judge</v>
      </c>
      <c r="D1" t="str">
        <f>'INPUT Data'!E6</f>
        <v>Fusty/Muddy sediments</v>
      </c>
      <c r="E1" t="str">
        <f>'INPUT Data'!F6</f>
        <v>Musty/Humid/Earthy</v>
      </c>
      <c r="F1" t="str">
        <f>'INPUT Data'!G6</f>
        <v>Winey/vinegary/acid/sour</v>
      </c>
      <c r="G1" t="str">
        <f>'INPUT Data'!H6</f>
        <v>Frostbitten olives (wet wood)</v>
      </c>
      <c r="H1" t="str">
        <f>'INPUT Data'!I6</f>
        <v>Rancid</v>
      </c>
      <c r="I1" t="str">
        <f>'INPUT Data'!J6</f>
        <v>Other negative attribute</v>
      </c>
      <c r="J1" t="str">
        <f>'INPUT Data'!K6</f>
        <v>Fruity</v>
      </c>
      <c r="K1" t="str">
        <f>'INPUT Data'!L6</f>
        <v>Bitter</v>
      </c>
      <c r="L1" t="str">
        <f>'INPUT Data'!M6</f>
        <v>Pungent</v>
      </c>
    </row>
    <row r="2" spans="1:12" x14ac:dyDescent="0.25">
      <c r="A2">
        <f>'INPUT Data'!B7</f>
        <v>0</v>
      </c>
      <c r="B2">
        <f>'INPUT Data'!C7</f>
        <v>0</v>
      </c>
      <c r="C2" t="str">
        <f>'INPUT Data'!D7</f>
        <v>A</v>
      </c>
      <c r="D2">
        <f>'INPUT Data'!E7</f>
        <v>0</v>
      </c>
      <c r="E2">
        <f>'INPUT Data'!F7</f>
        <v>0</v>
      </c>
      <c r="F2">
        <f>'INPUT Data'!G7</f>
        <v>1.7</v>
      </c>
      <c r="G2">
        <f>'INPUT Data'!H7</f>
        <v>0</v>
      </c>
      <c r="H2">
        <f>'INPUT Data'!I7</f>
        <v>5</v>
      </c>
      <c r="I2">
        <f>'INPUT Data'!J7</f>
        <v>0</v>
      </c>
      <c r="J2">
        <f>'INPUT Data'!K7</f>
        <v>4.0999999999999996</v>
      </c>
      <c r="K2">
        <f>'INPUT Data'!L7</f>
        <v>2.4</v>
      </c>
      <c r="L2">
        <f>'INPUT Data'!M7</f>
        <v>3.6</v>
      </c>
    </row>
    <row r="3" spans="1:12" x14ac:dyDescent="0.25">
      <c r="A3">
        <f>'INPUT Data'!B8</f>
        <v>0</v>
      </c>
      <c r="B3">
        <f>'INPUT Data'!C8</f>
        <v>0</v>
      </c>
      <c r="C3" t="str">
        <f>'INPUT Data'!D8</f>
        <v>B</v>
      </c>
      <c r="D3">
        <f>'INPUT Data'!E8</f>
        <v>0</v>
      </c>
      <c r="E3">
        <f>'INPUT Data'!F8</f>
        <v>0</v>
      </c>
      <c r="F3">
        <f>'INPUT Data'!G8</f>
        <v>0</v>
      </c>
      <c r="G3">
        <f>'INPUT Data'!H8</f>
        <v>0</v>
      </c>
      <c r="H3">
        <f>'INPUT Data'!I8</f>
        <v>5</v>
      </c>
      <c r="I3">
        <f>'INPUT Data'!J8</f>
        <v>0</v>
      </c>
      <c r="J3">
        <f>'INPUT Data'!K8</f>
        <v>3</v>
      </c>
      <c r="K3">
        <f>'INPUT Data'!L8</f>
        <v>3</v>
      </c>
      <c r="L3">
        <f>'INPUT Data'!M8</f>
        <v>3</v>
      </c>
    </row>
    <row r="4" spans="1:12" x14ac:dyDescent="0.25">
      <c r="A4">
        <f>'INPUT Data'!B9</f>
        <v>0</v>
      </c>
      <c r="B4">
        <f>'INPUT Data'!C9</f>
        <v>0</v>
      </c>
      <c r="C4" t="str">
        <f>'INPUT Data'!D9</f>
        <v>C</v>
      </c>
      <c r="D4">
        <f>'INPUT Data'!E9</f>
        <v>0</v>
      </c>
      <c r="E4">
        <f>'INPUT Data'!F9</f>
        <v>0</v>
      </c>
      <c r="F4">
        <f>'INPUT Data'!G9</f>
        <v>0</v>
      </c>
      <c r="G4">
        <f>'INPUT Data'!H9</f>
        <v>0</v>
      </c>
      <c r="H4">
        <f>'INPUT Data'!I9</f>
        <v>5</v>
      </c>
      <c r="I4">
        <f>'INPUT Data'!J9</f>
        <v>0</v>
      </c>
      <c r="J4">
        <f>'INPUT Data'!K9</f>
        <v>2.2999999999999998</v>
      </c>
      <c r="K4">
        <f>'INPUT Data'!L9</f>
        <v>2.7</v>
      </c>
      <c r="L4">
        <f>'INPUT Data'!M9</f>
        <v>2.1</v>
      </c>
    </row>
    <row r="5" spans="1:12" x14ac:dyDescent="0.25">
      <c r="A5">
        <f>'INPUT Data'!B10</f>
        <v>0</v>
      </c>
      <c r="B5">
        <f>'INPUT Data'!C10</f>
        <v>0</v>
      </c>
      <c r="C5" t="str">
        <f>'INPUT Data'!D10</f>
        <v>D</v>
      </c>
      <c r="D5">
        <f>'INPUT Data'!E10</f>
        <v>0</v>
      </c>
      <c r="E5">
        <f>'INPUT Data'!F10</f>
        <v>0</v>
      </c>
      <c r="F5">
        <f>'INPUT Data'!G10</f>
        <v>0</v>
      </c>
      <c r="G5">
        <f>'INPUT Data'!H10</f>
        <v>0</v>
      </c>
      <c r="H5">
        <f>'INPUT Data'!I10</f>
        <v>6</v>
      </c>
      <c r="I5">
        <f>'INPUT Data'!J10</f>
        <v>0</v>
      </c>
      <c r="J5">
        <f>'INPUT Data'!K10</f>
        <v>3</v>
      </c>
      <c r="K5">
        <f>'INPUT Data'!L10</f>
        <v>1.8</v>
      </c>
      <c r="L5">
        <f>'INPUT Data'!M10</f>
        <v>3.8</v>
      </c>
    </row>
    <row r="6" spans="1:12" x14ac:dyDescent="0.25">
      <c r="A6">
        <f>'INPUT Data'!B11</f>
        <v>0</v>
      </c>
      <c r="B6">
        <f>'INPUT Data'!C11</f>
        <v>0</v>
      </c>
      <c r="C6" t="str">
        <f>'INPUT Data'!D11</f>
        <v>E</v>
      </c>
      <c r="D6">
        <f>'INPUT Data'!E11</f>
        <v>0</v>
      </c>
      <c r="E6">
        <f>'INPUT Data'!F11</f>
        <v>0</v>
      </c>
      <c r="F6">
        <f>'INPUT Data'!G11</f>
        <v>0</v>
      </c>
      <c r="G6">
        <f>'INPUT Data'!H11</f>
        <v>0</v>
      </c>
      <c r="H6">
        <f>'INPUT Data'!I11</f>
        <v>5</v>
      </c>
      <c r="I6">
        <f>'INPUT Data'!J11</f>
        <v>0</v>
      </c>
      <c r="J6">
        <f>'INPUT Data'!K11</f>
        <v>2.7</v>
      </c>
      <c r="K6">
        <f>'INPUT Data'!L11</f>
        <v>2.8</v>
      </c>
      <c r="L6">
        <f>'INPUT Data'!M11</f>
        <v>3.2</v>
      </c>
    </row>
    <row r="7" spans="1:12" x14ac:dyDescent="0.25">
      <c r="A7">
        <f>'INPUT Data'!B12</f>
        <v>0</v>
      </c>
      <c r="B7">
        <f>'INPUT Data'!C12</f>
        <v>0</v>
      </c>
      <c r="C7" t="str">
        <f>'INPUT Data'!D12</f>
        <v>F</v>
      </c>
      <c r="D7">
        <f>'INPUT Data'!E12</f>
        <v>0</v>
      </c>
      <c r="E7">
        <f>'INPUT Data'!F12</f>
        <v>0</v>
      </c>
      <c r="F7">
        <f>'INPUT Data'!G12</f>
        <v>0</v>
      </c>
      <c r="G7">
        <f>'INPUT Data'!H12</f>
        <v>0</v>
      </c>
      <c r="H7">
        <f>'INPUT Data'!I12</f>
        <v>7</v>
      </c>
      <c r="I7">
        <f>'INPUT Data'!J12</f>
        <v>0</v>
      </c>
      <c r="J7">
        <f>'INPUT Data'!K12</f>
        <v>3</v>
      </c>
      <c r="K7">
        <f>'INPUT Data'!L12</f>
        <v>4.5</v>
      </c>
      <c r="L7">
        <f>'INPUT Data'!M12</f>
        <v>4.5</v>
      </c>
    </row>
    <row r="8" spans="1:12" x14ac:dyDescent="0.25">
      <c r="A8">
        <f>'INPUT Data'!B13</f>
        <v>0</v>
      </c>
      <c r="B8">
        <f>'INPUT Data'!C13</f>
        <v>0</v>
      </c>
      <c r="C8" t="str">
        <f>'INPUT Data'!D13</f>
        <v>G</v>
      </c>
      <c r="D8">
        <f>'INPUT Data'!E13</f>
        <v>0</v>
      </c>
      <c r="E8">
        <f>'INPUT Data'!F13</f>
        <v>0</v>
      </c>
      <c r="F8">
        <f>'INPUT Data'!G13</f>
        <v>0</v>
      </c>
      <c r="G8">
        <f>'INPUT Data'!H13</f>
        <v>0</v>
      </c>
      <c r="H8">
        <f>'INPUT Data'!I13</f>
        <v>5</v>
      </c>
      <c r="I8">
        <f>'INPUT Data'!J13</f>
        <v>0</v>
      </c>
      <c r="J8">
        <f>'INPUT Data'!K13</f>
        <v>0</v>
      </c>
      <c r="K8">
        <f>'INPUT Data'!L13</f>
        <v>0</v>
      </c>
      <c r="L8">
        <f>'INPUT Data'!M13</f>
        <v>0</v>
      </c>
    </row>
    <row r="9" spans="1:12" x14ac:dyDescent="0.25">
      <c r="A9">
        <f>'INPUT Data'!B14</f>
        <v>0</v>
      </c>
      <c r="B9">
        <f>'INPUT Data'!C14</f>
        <v>0</v>
      </c>
      <c r="C9" t="str">
        <f>'INPUT Data'!D14</f>
        <v>H</v>
      </c>
      <c r="D9">
        <f>'INPUT Data'!E14</f>
        <v>0</v>
      </c>
      <c r="E9">
        <f>'INPUT Data'!F14</f>
        <v>0</v>
      </c>
      <c r="F9">
        <f>'INPUT Data'!G14</f>
        <v>0</v>
      </c>
      <c r="G9">
        <f>'INPUT Data'!H14</f>
        <v>0</v>
      </c>
      <c r="H9">
        <f>'INPUT Data'!I14</f>
        <v>7</v>
      </c>
      <c r="I9">
        <f>'INPUT Data'!J14</f>
        <v>0.7</v>
      </c>
      <c r="J9">
        <f>'INPUT Data'!K14</f>
        <v>0</v>
      </c>
      <c r="K9">
        <f>'INPUT Data'!L14</f>
        <v>0</v>
      </c>
      <c r="L9">
        <f>'INPUT Data'!M14</f>
        <v>0</v>
      </c>
    </row>
    <row r="10" spans="1:12" x14ac:dyDescent="0.25">
      <c r="A10">
        <f>'INPUT Data'!B30</f>
        <v>0</v>
      </c>
      <c r="B10">
        <f>'INPUT Data'!C30</f>
        <v>0</v>
      </c>
      <c r="C10" t="str">
        <f>'INPUT Data'!D30</f>
        <v>A</v>
      </c>
      <c r="D10">
        <f>'INPUT Data'!E30</f>
        <v>0</v>
      </c>
      <c r="E10">
        <f>'INPUT Data'!F30</f>
        <v>0</v>
      </c>
      <c r="F10">
        <f>'INPUT Data'!G30</f>
        <v>0</v>
      </c>
      <c r="G10">
        <f>'INPUT Data'!H30</f>
        <v>4</v>
      </c>
      <c r="H10">
        <f>'INPUT Data'!I30</f>
        <v>0</v>
      </c>
      <c r="I10">
        <f>'INPUT Data'!J30</f>
        <v>0</v>
      </c>
      <c r="J10">
        <f>'INPUT Data'!K30</f>
        <v>3</v>
      </c>
      <c r="K10">
        <f>'INPUT Data'!L30</f>
        <v>0</v>
      </c>
      <c r="L10">
        <f>'INPUT Data'!M30</f>
        <v>0</v>
      </c>
    </row>
    <row r="11" spans="1:12" x14ac:dyDescent="0.25">
      <c r="A11">
        <f>'INPUT Data'!B31</f>
        <v>0</v>
      </c>
      <c r="B11">
        <f>'INPUT Data'!C31</f>
        <v>0</v>
      </c>
      <c r="C11" t="str">
        <f>'INPUT Data'!D31</f>
        <v>B</v>
      </c>
      <c r="D11">
        <f>'INPUT Data'!E31</f>
        <v>0</v>
      </c>
      <c r="E11">
        <f>'INPUT Data'!F31</f>
        <v>0</v>
      </c>
      <c r="F11">
        <f>'INPUT Data'!G31</f>
        <v>0</v>
      </c>
      <c r="G11">
        <f>'INPUT Data'!H31</f>
        <v>4</v>
      </c>
      <c r="H11">
        <f>'INPUT Data'!I31</f>
        <v>0</v>
      </c>
      <c r="I11">
        <f>'INPUT Data'!J31</f>
        <v>0</v>
      </c>
      <c r="J11">
        <f>'INPUT Data'!K31</f>
        <v>3</v>
      </c>
      <c r="K11">
        <f>'INPUT Data'!L31</f>
        <v>0</v>
      </c>
      <c r="L11">
        <f>'INPUT Data'!M31</f>
        <v>0</v>
      </c>
    </row>
    <row r="12" spans="1:12" x14ac:dyDescent="0.25">
      <c r="A12">
        <f>'INPUT Data'!B32</f>
        <v>0</v>
      </c>
      <c r="B12">
        <f>'INPUT Data'!C32</f>
        <v>0</v>
      </c>
      <c r="C12" t="str">
        <f>'INPUT Data'!D32</f>
        <v>C</v>
      </c>
      <c r="D12">
        <f>'INPUT Data'!E32</f>
        <v>0</v>
      </c>
      <c r="E12">
        <f>'INPUT Data'!F32</f>
        <v>0</v>
      </c>
      <c r="F12">
        <f>'INPUT Data'!G32</f>
        <v>0</v>
      </c>
      <c r="G12">
        <f>'INPUT Data'!H32</f>
        <v>4</v>
      </c>
      <c r="H12">
        <f>'INPUT Data'!I32</f>
        <v>0</v>
      </c>
      <c r="I12">
        <f>'INPUT Data'!J32</f>
        <v>0</v>
      </c>
      <c r="J12">
        <f>'INPUT Data'!K32</f>
        <v>3</v>
      </c>
      <c r="K12">
        <f>'INPUT Data'!L32</f>
        <v>0</v>
      </c>
      <c r="L12">
        <f>'INPUT Data'!M32</f>
        <v>0</v>
      </c>
    </row>
    <row r="13" spans="1:12" x14ac:dyDescent="0.25">
      <c r="A13">
        <f>'INPUT Data'!B33</f>
        <v>0</v>
      </c>
      <c r="B13">
        <f>'INPUT Data'!C33</f>
        <v>0</v>
      </c>
      <c r="C13" t="str">
        <f>'INPUT Data'!D33</f>
        <v>D</v>
      </c>
      <c r="D13">
        <f>'INPUT Data'!E33</f>
        <v>0</v>
      </c>
      <c r="E13">
        <f>'INPUT Data'!F33</f>
        <v>0</v>
      </c>
      <c r="F13">
        <f>'INPUT Data'!G33</f>
        <v>0</v>
      </c>
      <c r="G13">
        <f>'INPUT Data'!H33</f>
        <v>4</v>
      </c>
      <c r="H13">
        <f>'INPUT Data'!I33</f>
        <v>0</v>
      </c>
      <c r="I13">
        <f>'INPUT Data'!J33</f>
        <v>0</v>
      </c>
      <c r="J13">
        <f>'INPUT Data'!K33</f>
        <v>3</v>
      </c>
      <c r="K13">
        <f>'INPUT Data'!L33</f>
        <v>0</v>
      </c>
      <c r="L13">
        <f>'INPUT Data'!M33</f>
        <v>0</v>
      </c>
    </row>
    <row r="14" spans="1:12" x14ac:dyDescent="0.25">
      <c r="A14">
        <f>'INPUT Data'!B34</f>
        <v>0</v>
      </c>
      <c r="B14">
        <f>'INPUT Data'!C34</f>
        <v>0</v>
      </c>
      <c r="C14" t="str">
        <f>'INPUT Data'!D34</f>
        <v>E</v>
      </c>
      <c r="D14">
        <f>'INPUT Data'!E34</f>
        <v>0</v>
      </c>
      <c r="E14">
        <f>'INPUT Data'!F34</f>
        <v>0</v>
      </c>
      <c r="F14">
        <f>'INPUT Data'!G34</f>
        <v>0</v>
      </c>
      <c r="G14">
        <f>'INPUT Data'!H34</f>
        <v>4</v>
      </c>
      <c r="H14">
        <f>'INPUT Data'!I34</f>
        <v>0</v>
      </c>
      <c r="I14">
        <f>'INPUT Data'!J34</f>
        <v>0</v>
      </c>
      <c r="J14">
        <f>'INPUT Data'!K34</f>
        <v>3</v>
      </c>
      <c r="K14">
        <f>'INPUT Data'!L34</f>
        <v>0</v>
      </c>
      <c r="L14">
        <f>'INPUT Data'!M34</f>
        <v>0</v>
      </c>
    </row>
    <row r="15" spans="1:12" x14ac:dyDescent="0.25">
      <c r="A15">
        <f>'INPUT Data'!B35</f>
        <v>0</v>
      </c>
      <c r="B15">
        <f>'INPUT Data'!C35</f>
        <v>0</v>
      </c>
      <c r="C15" t="str">
        <f>'INPUT Data'!D35</f>
        <v>F</v>
      </c>
      <c r="D15">
        <f>'INPUT Data'!E35</f>
        <v>0</v>
      </c>
      <c r="E15">
        <f>'INPUT Data'!F35</f>
        <v>0</v>
      </c>
      <c r="F15">
        <f>'INPUT Data'!G35</f>
        <v>0</v>
      </c>
      <c r="G15">
        <f>'INPUT Data'!H35</f>
        <v>4</v>
      </c>
      <c r="H15">
        <f>'INPUT Data'!I35</f>
        <v>0</v>
      </c>
      <c r="I15">
        <f>'INPUT Data'!J35</f>
        <v>0</v>
      </c>
      <c r="J15">
        <f>'INPUT Data'!K35</f>
        <v>3</v>
      </c>
      <c r="K15">
        <f>'INPUT Data'!L35</f>
        <v>0</v>
      </c>
      <c r="L15">
        <f>'INPUT Data'!M35</f>
        <v>0</v>
      </c>
    </row>
    <row r="16" spans="1:12" x14ac:dyDescent="0.25">
      <c r="A16">
        <f>'INPUT Data'!B36</f>
        <v>0</v>
      </c>
      <c r="B16">
        <f>'INPUT Data'!C36</f>
        <v>0</v>
      </c>
      <c r="C16" t="str">
        <f>'INPUT Data'!D36</f>
        <v>G</v>
      </c>
      <c r="D16">
        <f>'INPUT Data'!E36</f>
        <v>0</v>
      </c>
      <c r="E16">
        <f>'INPUT Data'!F36</f>
        <v>0</v>
      </c>
      <c r="F16">
        <f>'INPUT Data'!G36</f>
        <v>0</v>
      </c>
      <c r="G16">
        <f>'INPUT Data'!H36</f>
        <v>4</v>
      </c>
      <c r="H16">
        <f>'INPUT Data'!I36</f>
        <v>0</v>
      </c>
      <c r="I16">
        <f>'INPUT Data'!J36</f>
        <v>0</v>
      </c>
      <c r="J16">
        <f>'INPUT Data'!K36</f>
        <v>3</v>
      </c>
      <c r="K16">
        <f>'INPUT Data'!L36</f>
        <v>0</v>
      </c>
      <c r="L16">
        <f>'INPUT Data'!M36</f>
        <v>0</v>
      </c>
    </row>
    <row r="17" spans="1:12" x14ac:dyDescent="0.25">
      <c r="A17">
        <f>'INPUT Data'!B37</f>
        <v>0</v>
      </c>
      <c r="B17">
        <f>'INPUT Data'!C37</f>
        <v>0</v>
      </c>
      <c r="C17" t="str">
        <f>'INPUT Data'!D37</f>
        <v>H</v>
      </c>
      <c r="D17">
        <f>'INPUT Data'!E37</f>
        <v>0</v>
      </c>
      <c r="E17">
        <f>'INPUT Data'!F37</f>
        <v>0</v>
      </c>
      <c r="F17">
        <f>'INPUT Data'!G37</f>
        <v>1</v>
      </c>
      <c r="G17">
        <f>'INPUT Data'!H37</f>
        <v>4</v>
      </c>
      <c r="H17">
        <f>'INPUT Data'!I37</f>
        <v>0</v>
      </c>
      <c r="I17">
        <f>'INPUT Data'!J37</f>
        <v>1</v>
      </c>
      <c r="J17">
        <f>'INPUT Data'!K37</f>
        <v>3</v>
      </c>
      <c r="K17">
        <f>'INPUT Data'!L37</f>
        <v>0</v>
      </c>
      <c r="L17">
        <f>'INPUT Data'!M37</f>
        <v>0</v>
      </c>
    </row>
    <row r="18" spans="1:12" x14ac:dyDescent="0.25">
      <c r="A18">
        <f>'INPUT Data'!B53</f>
        <v>0</v>
      </c>
      <c r="B18">
        <f>'INPUT Data'!C53</f>
        <v>0</v>
      </c>
      <c r="C18" t="str">
        <f>'INPUT Data'!D53</f>
        <v>A</v>
      </c>
      <c r="D18">
        <f>'INPUT Data'!E53</f>
        <v>1.3</v>
      </c>
      <c r="E18">
        <f>'INPUT Data'!F53</f>
        <v>0</v>
      </c>
      <c r="F18">
        <f>'INPUT Data'!G53</f>
        <v>0</v>
      </c>
      <c r="G18">
        <f>'INPUT Data'!H53</f>
        <v>7</v>
      </c>
      <c r="H18">
        <f>'INPUT Data'!I53</f>
        <v>0</v>
      </c>
      <c r="I18">
        <f>'INPUT Data'!J53</f>
        <v>0</v>
      </c>
      <c r="J18">
        <f>'INPUT Data'!K53</f>
        <v>0</v>
      </c>
      <c r="K18">
        <f>'INPUT Data'!L53</f>
        <v>0</v>
      </c>
      <c r="L18">
        <f>'INPUT Data'!M53</f>
        <v>0</v>
      </c>
    </row>
    <row r="19" spans="1:12" x14ac:dyDescent="0.25">
      <c r="A19">
        <f>'INPUT Data'!B54</f>
        <v>0</v>
      </c>
      <c r="B19">
        <f>'INPUT Data'!C54</f>
        <v>0</v>
      </c>
      <c r="C19" t="str">
        <f>'INPUT Data'!D54</f>
        <v>B</v>
      </c>
      <c r="D19">
        <f>'INPUT Data'!E54</f>
        <v>0</v>
      </c>
      <c r="E19">
        <f>'INPUT Data'!F54</f>
        <v>0</v>
      </c>
      <c r="F19">
        <f>'INPUT Data'!G54</f>
        <v>0</v>
      </c>
      <c r="G19">
        <f>'INPUT Data'!H54</f>
        <v>7</v>
      </c>
      <c r="H19">
        <f>'INPUT Data'!I54</f>
        <v>0</v>
      </c>
      <c r="I19">
        <f>'INPUT Data'!J54</f>
        <v>0</v>
      </c>
      <c r="J19">
        <f>'INPUT Data'!K54</f>
        <v>1</v>
      </c>
      <c r="K19">
        <f>'INPUT Data'!L54</f>
        <v>0</v>
      </c>
      <c r="L19">
        <f>'INPUT Data'!M54</f>
        <v>0</v>
      </c>
    </row>
    <row r="20" spans="1:12" x14ac:dyDescent="0.25">
      <c r="A20">
        <f>'INPUT Data'!B55</f>
        <v>0</v>
      </c>
      <c r="B20">
        <f>'INPUT Data'!C55</f>
        <v>0</v>
      </c>
      <c r="C20" t="str">
        <f>'INPUT Data'!D55</f>
        <v>C</v>
      </c>
      <c r="D20">
        <f>'INPUT Data'!E55</f>
        <v>0</v>
      </c>
      <c r="E20">
        <f>'INPUT Data'!F55</f>
        <v>0</v>
      </c>
      <c r="F20">
        <f>'INPUT Data'!G55</f>
        <v>0</v>
      </c>
      <c r="G20">
        <f>'INPUT Data'!H55</f>
        <v>7</v>
      </c>
      <c r="H20">
        <f>'INPUT Data'!I55</f>
        <v>0</v>
      </c>
      <c r="I20">
        <f>'INPUT Data'!J55</f>
        <v>0</v>
      </c>
      <c r="J20">
        <f>'INPUT Data'!K55</f>
        <v>1</v>
      </c>
      <c r="K20">
        <f>'INPUT Data'!L55</f>
        <v>0</v>
      </c>
      <c r="L20">
        <f>'INPUT Data'!M55</f>
        <v>0</v>
      </c>
    </row>
    <row r="21" spans="1:12" x14ac:dyDescent="0.25">
      <c r="A21">
        <f>'INPUT Data'!B56</f>
        <v>0</v>
      </c>
      <c r="B21">
        <f>'INPUT Data'!C56</f>
        <v>0</v>
      </c>
      <c r="C21" t="str">
        <f>'INPUT Data'!D56</f>
        <v>D</v>
      </c>
      <c r="D21">
        <f>'INPUT Data'!E56</f>
        <v>0</v>
      </c>
      <c r="E21">
        <f>'INPUT Data'!F56</f>
        <v>0</v>
      </c>
      <c r="F21">
        <f>'INPUT Data'!G56</f>
        <v>0</v>
      </c>
      <c r="G21">
        <f>'INPUT Data'!H56</f>
        <v>7</v>
      </c>
      <c r="H21">
        <f>'INPUT Data'!I56</f>
        <v>0</v>
      </c>
      <c r="I21">
        <f>'INPUT Data'!J56</f>
        <v>0</v>
      </c>
      <c r="J21">
        <f>'INPUT Data'!K56</f>
        <v>1</v>
      </c>
      <c r="K21">
        <f>'INPUT Data'!L56</f>
        <v>0</v>
      </c>
      <c r="L21">
        <f>'INPUT Data'!M56</f>
        <v>0</v>
      </c>
    </row>
    <row r="22" spans="1:12" x14ac:dyDescent="0.25">
      <c r="A22">
        <f>'INPUT Data'!B57</f>
        <v>0</v>
      </c>
      <c r="B22">
        <f>'INPUT Data'!C57</f>
        <v>0</v>
      </c>
      <c r="C22" t="str">
        <f>'INPUT Data'!D57</f>
        <v>E</v>
      </c>
      <c r="D22">
        <f>'INPUT Data'!E57</f>
        <v>1.2</v>
      </c>
      <c r="E22">
        <f>'INPUT Data'!F57</f>
        <v>0</v>
      </c>
      <c r="F22">
        <f>'INPUT Data'!G57</f>
        <v>0</v>
      </c>
      <c r="G22">
        <f>'INPUT Data'!H57</f>
        <v>7</v>
      </c>
      <c r="H22">
        <f>'INPUT Data'!I57</f>
        <v>0</v>
      </c>
      <c r="I22">
        <f>'INPUT Data'!J57</f>
        <v>0</v>
      </c>
      <c r="J22">
        <f>'INPUT Data'!K57</f>
        <v>1</v>
      </c>
      <c r="K22">
        <f>'INPUT Data'!L57</f>
        <v>0</v>
      </c>
      <c r="L22">
        <f>'INPUT Data'!M57</f>
        <v>0</v>
      </c>
    </row>
    <row r="23" spans="1:12" x14ac:dyDescent="0.25">
      <c r="A23">
        <f>'INPUT Data'!B59</f>
        <v>0</v>
      </c>
      <c r="B23">
        <f>'INPUT Data'!C59</f>
        <v>0</v>
      </c>
      <c r="C23" t="str">
        <f>'INPUT Data'!D59</f>
        <v>G</v>
      </c>
      <c r="D23">
        <f>'INPUT Data'!E59</f>
        <v>0</v>
      </c>
      <c r="E23">
        <f>'INPUT Data'!F59</f>
        <v>0</v>
      </c>
      <c r="F23">
        <f>'INPUT Data'!G59</f>
        <v>0</v>
      </c>
      <c r="G23">
        <f>'INPUT Data'!H59</f>
        <v>7</v>
      </c>
      <c r="H23">
        <f>'INPUT Data'!I59</f>
        <v>0</v>
      </c>
      <c r="I23">
        <f>'INPUT Data'!J59</f>
        <v>0</v>
      </c>
      <c r="J23">
        <f>'INPUT Data'!K59</f>
        <v>1</v>
      </c>
      <c r="K23">
        <f>'INPUT Data'!L59</f>
        <v>0</v>
      </c>
      <c r="L23">
        <f>'INPUT Data'!M59</f>
        <v>0</v>
      </c>
    </row>
    <row r="24" spans="1:12" x14ac:dyDescent="0.25">
      <c r="A24">
        <f>'INPUT Data'!B60</f>
        <v>0</v>
      </c>
      <c r="B24">
        <f>'INPUT Data'!C60</f>
        <v>0</v>
      </c>
      <c r="C24" t="str">
        <f>'INPUT Data'!D60</f>
        <v>H</v>
      </c>
      <c r="D24">
        <f>'INPUT Data'!E60</f>
        <v>0</v>
      </c>
      <c r="E24">
        <f>'INPUT Data'!F60</f>
        <v>0</v>
      </c>
      <c r="F24">
        <f>'INPUT Data'!G60</f>
        <v>0</v>
      </c>
      <c r="G24">
        <f>'INPUT Data'!H60</f>
        <v>7</v>
      </c>
      <c r="H24">
        <f>'INPUT Data'!I60</f>
        <v>0</v>
      </c>
      <c r="I24">
        <f>'INPUT Data'!J60</f>
        <v>0</v>
      </c>
      <c r="J24">
        <f>'INPUT Data'!K60</f>
        <v>1</v>
      </c>
      <c r="K24">
        <f>'INPUT Data'!L60</f>
        <v>0</v>
      </c>
      <c r="L24">
        <f>'INPUT Data'!M60</f>
        <v>0</v>
      </c>
    </row>
    <row r="25" spans="1:12" x14ac:dyDescent="0.25">
      <c r="A25">
        <f>'INPUT Data'!B66</f>
        <v>0</v>
      </c>
      <c r="B25">
        <f>'INPUT Data'!C66</f>
        <v>0</v>
      </c>
      <c r="C25" t="str">
        <f>'INPUT Data'!D66</f>
        <v>N</v>
      </c>
      <c r="D25">
        <f>'INPUT Data'!E66</f>
        <v>0</v>
      </c>
      <c r="E25">
        <f>'INPUT Data'!F66</f>
        <v>0</v>
      </c>
      <c r="F25">
        <f>'INPUT Data'!G66</f>
        <v>0</v>
      </c>
      <c r="G25">
        <f>'INPUT Data'!H66</f>
        <v>0</v>
      </c>
      <c r="H25">
        <f>'INPUT Data'!I66</f>
        <v>0</v>
      </c>
      <c r="I25">
        <f>'INPUT Data'!J66</f>
        <v>0</v>
      </c>
      <c r="J25">
        <f>'INPUT Data'!K66</f>
        <v>0</v>
      </c>
      <c r="K25">
        <f>'INPUT Data'!L66</f>
        <v>0</v>
      </c>
      <c r="L25">
        <f>'INPUT Data'!M66</f>
        <v>0</v>
      </c>
    </row>
    <row r="26" spans="1:12" x14ac:dyDescent="0.25">
      <c r="A26">
        <f>'INPUT Data'!B76</f>
        <v>0</v>
      </c>
      <c r="B26">
        <f>'INPUT Data'!C76</f>
        <v>0</v>
      </c>
      <c r="C26" t="str">
        <f>'INPUT Data'!D76</f>
        <v>A</v>
      </c>
      <c r="D26">
        <f>'INPUT Data'!E76</f>
        <v>0</v>
      </c>
      <c r="E26">
        <f>'INPUT Data'!F76</f>
        <v>0</v>
      </c>
      <c r="F26">
        <f>'INPUT Data'!G76</f>
        <v>0</v>
      </c>
      <c r="G26">
        <f>'INPUT Data'!H76</f>
        <v>2</v>
      </c>
      <c r="H26">
        <f>'INPUT Data'!I76</f>
        <v>0</v>
      </c>
      <c r="I26">
        <f>'INPUT Data'!J76</f>
        <v>0</v>
      </c>
      <c r="J26">
        <f>'INPUT Data'!K76</f>
        <v>3</v>
      </c>
      <c r="K26">
        <f>'INPUT Data'!L76</f>
        <v>0</v>
      </c>
      <c r="L26">
        <f>'INPUT Data'!M76</f>
        <v>0</v>
      </c>
    </row>
    <row r="27" spans="1:12" x14ac:dyDescent="0.25">
      <c r="A27">
        <f>'INPUT Data'!B77</f>
        <v>0</v>
      </c>
      <c r="B27">
        <f>'INPUT Data'!C77</f>
        <v>0</v>
      </c>
      <c r="C27" t="str">
        <f>'INPUT Data'!D77</f>
        <v>B</v>
      </c>
      <c r="D27">
        <f>'INPUT Data'!E77</f>
        <v>0</v>
      </c>
      <c r="E27">
        <f>'INPUT Data'!F77</f>
        <v>0</v>
      </c>
      <c r="F27">
        <f>'INPUT Data'!G77</f>
        <v>0</v>
      </c>
      <c r="G27">
        <f>'INPUT Data'!H77</f>
        <v>2</v>
      </c>
      <c r="H27">
        <f>'INPUT Data'!I77</f>
        <v>0</v>
      </c>
      <c r="I27">
        <f>'INPUT Data'!J77</f>
        <v>0</v>
      </c>
      <c r="J27">
        <f>'INPUT Data'!K77</f>
        <v>3</v>
      </c>
      <c r="K27">
        <f>'INPUT Data'!L77</f>
        <v>0</v>
      </c>
      <c r="L27">
        <f>'INPUT Data'!M77</f>
        <v>0</v>
      </c>
    </row>
    <row r="28" spans="1:12" x14ac:dyDescent="0.25">
      <c r="A28">
        <f>'INPUT Data'!B79</f>
        <v>0</v>
      </c>
      <c r="B28">
        <f>'INPUT Data'!C79</f>
        <v>0</v>
      </c>
      <c r="C28" t="str">
        <f>'INPUT Data'!D79</f>
        <v>D</v>
      </c>
      <c r="D28">
        <f>'INPUT Data'!E79</f>
        <v>0</v>
      </c>
      <c r="E28">
        <f>'INPUT Data'!F79</f>
        <v>0</v>
      </c>
      <c r="F28">
        <f>'INPUT Data'!G79</f>
        <v>2.5</v>
      </c>
      <c r="G28">
        <f>'INPUT Data'!H79</f>
        <v>2</v>
      </c>
      <c r="H28">
        <f>'INPUT Data'!I79</f>
        <v>0</v>
      </c>
      <c r="I28">
        <f>'INPUT Data'!J79</f>
        <v>0</v>
      </c>
      <c r="J28">
        <f>'INPUT Data'!K79</f>
        <v>3</v>
      </c>
      <c r="K28">
        <f>'INPUT Data'!L79</f>
        <v>0</v>
      </c>
      <c r="L28">
        <f>'INPUT Data'!M79</f>
        <v>0</v>
      </c>
    </row>
    <row r="29" spans="1:12" x14ac:dyDescent="0.25">
      <c r="A29">
        <f>'INPUT Data'!B84</f>
        <v>0</v>
      </c>
      <c r="B29">
        <f>'INPUT Data'!C84</f>
        <v>0</v>
      </c>
      <c r="C29" t="str">
        <f>'INPUT Data'!D84</f>
        <v>I</v>
      </c>
      <c r="D29">
        <f>'INPUT Data'!E84</f>
        <v>0</v>
      </c>
      <c r="E29">
        <f>'INPUT Data'!F84</f>
        <v>0</v>
      </c>
      <c r="F29">
        <f>'INPUT Data'!G84</f>
        <v>0</v>
      </c>
      <c r="G29">
        <f>'INPUT Data'!H84</f>
        <v>0</v>
      </c>
      <c r="H29">
        <f>'INPUT Data'!I84</f>
        <v>0</v>
      </c>
      <c r="I29">
        <f>'INPUT Data'!J84</f>
        <v>0</v>
      </c>
      <c r="J29">
        <f>'INPUT Data'!K84</f>
        <v>0</v>
      </c>
      <c r="K29">
        <f>'INPUT Data'!L84</f>
        <v>0</v>
      </c>
      <c r="L29">
        <f>'INPUT Data'!M84</f>
        <v>0</v>
      </c>
    </row>
    <row r="30" spans="1:12" x14ac:dyDescent="0.25">
      <c r="A30">
        <f>'INPUT Data'!B85</f>
        <v>0</v>
      </c>
      <c r="B30">
        <f>'INPUT Data'!C85</f>
        <v>0</v>
      </c>
      <c r="C30" t="str">
        <f>'INPUT Data'!D85</f>
        <v>J</v>
      </c>
      <c r="D30">
        <f>'INPUT Data'!E85</f>
        <v>0</v>
      </c>
      <c r="E30">
        <f>'INPUT Data'!F85</f>
        <v>0</v>
      </c>
      <c r="F30">
        <f>'INPUT Data'!G85</f>
        <v>0</v>
      </c>
      <c r="G30">
        <f>'INPUT Data'!H85</f>
        <v>0</v>
      </c>
      <c r="H30">
        <f>'INPUT Data'!I85</f>
        <v>0</v>
      </c>
      <c r="I30">
        <f>'INPUT Data'!J85</f>
        <v>0</v>
      </c>
      <c r="J30">
        <f>'INPUT Data'!K85</f>
        <v>0</v>
      </c>
      <c r="K30">
        <f>'INPUT Data'!L85</f>
        <v>0</v>
      </c>
      <c r="L30">
        <f>'INPUT Data'!M85</f>
        <v>0</v>
      </c>
    </row>
    <row r="31" spans="1:12" x14ac:dyDescent="0.25">
      <c r="A31">
        <f>'INPUT Data'!B87</f>
        <v>0</v>
      </c>
      <c r="B31">
        <f>'INPUT Data'!C87</f>
        <v>0</v>
      </c>
      <c r="C31" t="str">
        <f>'INPUT Data'!D87</f>
        <v>L</v>
      </c>
      <c r="D31">
        <f>'INPUT Data'!E87</f>
        <v>0</v>
      </c>
      <c r="E31">
        <f>'INPUT Data'!F87</f>
        <v>0</v>
      </c>
      <c r="F31">
        <f>'INPUT Data'!G87</f>
        <v>0</v>
      </c>
      <c r="G31">
        <f>'INPUT Data'!H87</f>
        <v>0</v>
      </c>
      <c r="H31">
        <f>'INPUT Data'!I87</f>
        <v>0</v>
      </c>
      <c r="I31">
        <f>'INPUT Data'!J87</f>
        <v>0</v>
      </c>
      <c r="J31">
        <f>'INPUT Data'!K87</f>
        <v>0</v>
      </c>
      <c r="K31">
        <f>'INPUT Data'!L87</f>
        <v>0</v>
      </c>
      <c r="L31">
        <f>'INPUT Data'!M87</f>
        <v>0</v>
      </c>
    </row>
    <row r="32" spans="1:12" x14ac:dyDescent="0.25">
      <c r="A32">
        <f>'INPUT Data'!B88</f>
        <v>0</v>
      </c>
      <c r="B32">
        <f>'INPUT Data'!C88</f>
        <v>0</v>
      </c>
      <c r="C32" t="str">
        <f>'INPUT Data'!D88</f>
        <v>M</v>
      </c>
      <c r="D32">
        <f>'INPUT Data'!E88</f>
        <v>0</v>
      </c>
      <c r="E32">
        <f>'INPUT Data'!F88</f>
        <v>0</v>
      </c>
      <c r="F32">
        <f>'INPUT Data'!G88</f>
        <v>0</v>
      </c>
      <c r="G32">
        <f>'INPUT Data'!H88</f>
        <v>0</v>
      </c>
      <c r="H32">
        <f>'INPUT Data'!I88</f>
        <v>0</v>
      </c>
      <c r="I32">
        <f>'INPUT Data'!J88</f>
        <v>0</v>
      </c>
      <c r="J32">
        <f>'INPUT Data'!K88</f>
        <v>0</v>
      </c>
      <c r="K32">
        <f>'INPUT Data'!L88</f>
        <v>0</v>
      </c>
      <c r="L32">
        <f>'INPUT Data'!M88</f>
        <v>0</v>
      </c>
    </row>
    <row r="33" spans="1:12" x14ac:dyDescent="0.25">
      <c r="A33">
        <f>'INPUT Data'!B89</f>
        <v>0</v>
      </c>
      <c r="B33">
        <f>'INPUT Data'!C89</f>
        <v>0</v>
      </c>
      <c r="C33" t="str">
        <f>'INPUT Data'!D89</f>
        <v>N</v>
      </c>
      <c r="D33">
        <f>'INPUT Data'!E89</f>
        <v>0</v>
      </c>
      <c r="E33">
        <f>'INPUT Data'!F89</f>
        <v>0</v>
      </c>
      <c r="F33">
        <f>'INPUT Data'!G89</f>
        <v>0</v>
      </c>
      <c r="G33">
        <f>'INPUT Data'!H89</f>
        <v>0</v>
      </c>
      <c r="H33">
        <f>'INPUT Data'!I89</f>
        <v>0</v>
      </c>
      <c r="I33">
        <f>'INPUT Data'!J89</f>
        <v>0</v>
      </c>
      <c r="J33">
        <f>'INPUT Data'!K89</f>
        <v>0</v>
      </c>
      <c r="K33">
        <f>'INPUT Data'!L89</f>
        <v>0</v>
      </c>
      <c r="L33">
        <f>'INPUT Data'!M89</f>
        <v>0</v>
      </c>
    </row>
    <row r="34" spans="1:12" x14ac:dyDescent="0.25">
      <c r="A34">
        <f>'INPUT Data'!B99</f>
        <v>0</v>
      </c>
      <c r="B34">
        <f>'INPUT Data'!C99</f>
        <v>0</v>
      </c>
      <c r="C34" t="str">
        <f>'INPUT Data'!D99</f>
        <v>A</v>
      </c>
      <c r="D34">
        <f>'INPUT Data'!E99</f>
        <v>0</v>
      </c>
      <c r="E34">
        <f>'INPUT Data'!F99</f>
        <v>0</v>
      </c>
      <c r="F34">
        <f>'INPUT Data'!G99</f>
        <v>0</v>
      </c>
      <c r="G34">
        <f>'INPUT Data'!H99</f>
        <v>0</v>
      </c>
      <c r="H34">
        <f>'INPUT Data'!I99</f>
        <v>0</v>
      </c>
      <c r="I34">
        <f>'INPUT Data'!J99</f>
        <v>0</v>
      </c>
      <c r="J34">
        <f>'INPUT Data'!K99</f>
        <v>3</v>
      </c>
      <c r="K34">
        <f>'INPUT Data'!L99</f>
        <v>0</v>
      </c>
      <c r="L34">
        <f>'INPUT Data'!M99</f>
        <v>0</v>
      </c>
    </row>
    <row r="35" spans="1:12" x14ac:dyDescent="0.25">
      <c r="A35">
        <f>'INPUT Data'!B100</f>
        <v>0</v>
      </c>
      <c r="B35">
        <f>'INPUT Data'!C100</f>
        <v>0</v>
      </c>
      <c r="C35" t="str">
        <f>'INPUT Data'!D100</f>
        <v>B</v>
      </c>
      <c r="D35">
        <f>'INPUT Data'!E100</f>
        <v>0</v>
      </c>
      <c r="E35">
        <f>'INPUT Data'!F100</f>
        <v>0</v>
      </c>
      <c r="F35">
        <f>'INPUT Data'!G100</f>
        <v>0</v>
      </c>
      <c r="G35">
        <f>'INPUT Data'!H100</f>
        <v>0</v>
      </c>
      <c r="H35">
        <f>'INPUT Data'!I100</f>
        <v>0</v>
      </c>
      <c r="I35">
        <f>'INPUT Data'!J100</f>
        <v>0</v>
      </c>
      <c r="J35">
        <f>'INPUT Data'!K100</f>
        <v>3</v>
      </c>
      <c r="K35">
        <f>'INPUT Data'!L100</f>
        <v>0</v>
      </c>
      <c r="L35">
        <f>'INPUT Data'!M100</f>
        <v>0</v>
      </c>
    </row>
    <row r="36" spans="1:12" x14ac:dyDescent="0.25">
      <c r="A36">
        <f>'INPUT Data'!B101</f>
        <v>0</v>
      </c>
      <c r="B36">
        <f>'INPUT Data'!C101</f>
        <v>0</v>
      </c>
      <c r="C36" t="str">
        <f>'INPUT Data'!D101</f>
        <v>C</v>
      </c>
      <c r="D36">
        <f>'INPUT Data'!E101</f>
        <v>0</v>
      </c>
      <c r="E36">
        <f>'INPUT Data'!F101</f>
        <v>0</v>
      </c>
      <c r="F36">
        <f>'INPUT Data'!G101</f>
        <v>0</v>
      </c>
      <c r="G36">
        <f>'INPUT Data'!H101</f>
        <v>0</v>
      </c>
      <c r="H36">
        <f>'INPUT Data'!I101</f>
        <v>0</v>
      </c>
      <c r="I36">
        <f>'INPUT Data'!J101</f>
        <v>0</v>
      </c>
      <c r="J36">
        <f>'INPUT Data'!K101</f>
        <v>3</v>
      </c>
      <c r="K36">
        <f>'INPUT Data'!L101</f>
        <v>0</v>
      </c>
      <c r="L36">
        <f>'INPUT Data'!M101</f>
        <v>0</v>
      </c>
    </row>
    <row r="37" spans="1:12" x14ac:dyDescent="0.25">
      <c r="A37">
        <f>'INPUT Data'!B103</f>
        <v>0</v>
      </c>
      <c r="B37">
        <f>'INPUT Data'!C103</f>
        <v>0</v>
      </c>
      <c r="C37" t="str">
        <f>'INPUT Data'!D103</f>
        <v>E</v>
      </c>
      <c r="D37">
        <f>'INPUT Data'!E103</f>
        <v>0</v>
      </c>
      <c r="E37">
        <f>'INPUT Data'!F103</f>
        <v>0</v>
      </c>
      <c r="F37">
        <f>'INPUT Data'!G103</f>
        <v>0</v>
      </c>
      <c r="G37">
        <f>'INPUT Data'!H103</f>
        <v>0</v>
      </c>
      <c r="H37">
        <f>'INPUT Data'!I103</f>
        <v>0</v>
      </c>
      <c r="I37">
        <f>'INPUT Data'!J103</f>
        <v>0</v>
      </c>
      <c r="J37">
        <f>'INPUT Data'!K103</f>
        <v>3</v>
      </c>
      <c r="K37">
        <f>'INPUT Data'!L103</f>
        <v>0</v>
      </c>
      <c r="L37">
        <f>'INPUT Data'!M103</f>
        <v>0</v>
      </c>
    </row>
    <row r="38" spans="1:12" x14ac:dyDescent="0.25">
      <c r="A38">
        <f>'INPUT Data'!B104</f>
        <v>0</v>
      </c>
      <c r="B38">
        <f>'INPUT Data'!C104</f>
        <v>0</v>
      </c>
      <c r="C38" t="str">
        <f>'INPUT Data'!D104</f>
        <v>F</v>
      </c>
      <c r="D38">
        <f>'INPUT Data'!E104</f>
        <v>0</v>
      </c>
      <c r="E38">
        <f>'INPUT Data'!F104</f>
        <v>0</v>
      </c>
      <c r="F38">
        <f>'INPUT Data'!G104</f>
        <v>0</v>
      </c>
      <c r="G38">
        <f>'INPUT Data'!H104</f>
        <v>0</v>
      </c>
      <c r="H38">
        <f>'INPUT Data'!I104</f>
        <v>0</v>
      </c>
      <c r="I38">
        <f>'INPUT Data'!J104</f>
        <v>1</v>
      </c>
      <c r="J38">
        <f>'INPUT Data'!K104</f>
        <v>3</v>
      </c>
      <c r="K38">
        <f>'INPUT Data'!L104</f>
        <v>0</v>
      </c>
      <c r="L38">
        <f>'INPUT Data'!M104</f>
        <v>0</v>
      </c>
    </row>
    <row r="39" spans="1:12" x14ac:dyDescent="0.25">
      <c r="A39">
        <f>'INPUT Data'!B105</f>
        <v>0</v>
      </c>
      <c r="B39">
        <f>'INPUT Data'!C105</f>
        <v>0</v>
      </c>
      <c r="C39" t="str">
        <f>'INPUT Data'!D105</f>
        <v>G</v>
      </c>
      <c r="D39">
        <f>'INPUT Data'!E105</f>
        <v>0</v>
      </c>
      <c r="E39">
        <f>'INPUT Data'!F105</f>
        <v>0</v>
      </c>
      <c r="F39">
        <f>'INPUT Data'!G105</f>
        <v>0</v>
      </c>
      <c r="G39">
        <f>'INPUT Data'!H105</f>
        <v>0</v>
      </c>
      <c r="H39">
        <f>'INPUT Data'!I105</f>
        <v>0</v>
      </c>
      <c r="I39">
        <f>'INPUT Data'!J105</f>
        <v>0</v>
      </c>
      <c r="J39">
        <f>'INPUT Data'!K105</f>
        <v>3</v>
      </c>
      <c r="K39">
        <f>'INPUT Data'!L105</f>
        <v>0</v>
      </c>
      <c r="L39">
        <f>'INPUT Data'!M105</f>
        <v>0</v>
      </c>
    </row>
    <row r="40" spans="1:12" x14ac:dyDescent="0.25">
      <c r="A40">
        <f>'INPUT Data'!B106</f>
        <v>0</v>
      </c>
      <c r="B40">
        <f>'INPUT Data'!C106</f>
        <v>0</v>
      </c>
      <c r="C40" t="str">
        <f>'INPUT Data'!D106</f>
        <v>H</v>
      </c>
      <c r="D40">
        <f>'INPUT Data'!E106</f>
        <v>0</v>
      </c>
      <c r="E40">
        <f>'INPUT Data'!F106</f>
        <v>0</v>
      </c>
      <c r="F40">
        <f>'INPUT Data'!G106</f>
        <v>0</v>
      </c>
      <c r="G40">
        <f>'INPUT Data'!H106</f>
        <v>0</v>
      </c>
      <c r="H40">
        <f>'INPUT Data'!I106</f>
        <v>0</v>
      </c>
      <c r="I40">
        <f>'INPUT Data'!J106</f>
        <v>0</v>
      </c>
      <c r="J40">
        <f>'INPUT Data'!K106</f>
        <v>3</v>
      </c>
      <c r="K40">
        <f>'INPUT Data'!L106</f>
        <v>0</v>
      </c>
      <c r="L40">
        <f>'INPUT Data'!M106</f>
        <v>0</v>
      </c>
    </row>
    <row r="41" spans="1:12" x14ac:dyDescent="0.25">
      <c r="A41">
        <f>'INPUT Data'!B113</f>
        <v>0</v>
      </c>
      <c r="B41">
        <f>'INPUT Data'!C113</f>
        <v>0</v>
      </c>
      <c r="C41" t="str">
        <f>'INPUT Data'!D113</f>
        <v>O</v>
      </c>
      <c r="D41">
        <f>'INPUT Data'!E113</f>
        <v>0</v>
      </c>
      <c r="E41">
        <f>'INPUT Data'!F113</f>
        <v>0</v>
      </c>
      <c r="F41">
        <f>'INPUT Data'!G113</f>
        <v>0</v>
      </c>
      <c r="G41">
        <f>'INPUT Data'!H113</f>
        <v>0</v>
      </c>
      <c r="H41">
        <f>'INPUT Data'!I113</f>
        <v>0</v>
      </c>
      <c r="I41">
        <f>'INPUT Data'!J113</f>
        <v>0</v>
      </c>
      <c r="J41">
        <f>'INPUT Data'!K113</f>
        <v>0</v>
      </c>
      <c r="K41">
        <f>'INPUT Data'!L113</f>
        <v>0</v>
      </c>
      <c r="L41">
        <f>'INPUT Data'!M113</f>
        <v>0</v>
      </c>
    </row>
  </sheetData>
  <phoneticPr fontId="0" type="noConversion"/>
  <printOptions horizontalCentered="1" verticalCentered="1" gridLines="1"/>
  <pageMargins left="0.78740157480314965" right="0.78740157480314965" top="0.98425196850393704" bottom="0.98425196850393704" header="0.51181102362204722" footer="0.51181102362204722"/>
  <pageSetup paperSize="9" scale="73" orientation="portrait"/>
  <headerFooter>
    <oddHeader>&amp;LRough Data Accreditation&amp;RCOI/T.20/Doc. no. 15/Rev. 1</oddHeader>
    <oddFooter>&amp;L&amp;D&amp;R(C) 2001 COI Madrid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5"/>
  <dimension ref="A1:P7"/>
  <sheetViews>
    <sheetView workbookViewId="0">
      <selection activeCell="G10" sqref="G10"/>
    </sheetView>
  </sheetViews>
  <sheetFormatPr defaultColWidth="11.453125" defaultRowHeight="12.5" x14ac:dyDescent="0.25"/>
  <cols>
    <col min="1" max="1" width="9.453125" bestFit="1" customWidth="1"/>
    <col min="2" max="2" width="22.453125" bestFit="1" customWidth="1"/>
    <col min="3" max="3" width="19.1796875" bestFit="1" customWidth="1"/>
    <col min="4" max="4" width="24.453125" bestFit="1" customWidth="1"/>
    <col min="5" max="5" width="27.453125" bestFit="1" customWidth="1"/>
    <col min="6" max="6" width="7.26953125" bestFit="1" customWidth="1"/>
    <col min="7" max="7" width="23" bestFit="1" customWidth="1"/>
    <col min="8" max="9" width="6.453125" bestFit="1" customWidth="1"/>
    <col min="10" max="10" width="8.453125" bestFit="1" customWidth="1"/>
    <col min="11" max="11" width="16" bestFit="1" customWidth="1"/>
    <col min="12" max="12" width="9.7265625" bestFit="1" customWidth="1"/>
    <col min="13" max="13" width="6.7265625" bestFit="1" customWidth="1"/>
    <col min="14" max="14" width="10.453125" bestFit="1" customWidth="1"/>
    <col min="15" max="15" width="6.453125" bestFit="1" customWidth="1"/>
    <col min="16" max="16" width="9.453125" bestFit="1" customWidth="1"/>
  </cols>
  <sheetData>
    <row r="1" spans="1:16" s="10" customFormat="1" ht="18" customHeight="1" x14ac:dyDescent="0.3">
      <c r="A1" s="94" t="s">
        <v>53</v>
      </c>
      <c r="B1" s="94" t="str">
        <f>'INPUT Data'!E6</f>
        <v>Fusty/Muddy sediments</v>
      </c>
      <c r="C1" s="94" t="str">
        <f>'INPUT Data'!F6</f>
        <v>Musty/Humid/Earthy</v>
      </c>
      <c r="D1" s="94" t="str">
        <f>'INPUT Data'!G6</f>
        <v>Winey/vinegary/acid/sour</v>
      </c>
      <c r="E1" s="94" t="str">
        <f>'INPUT Data'!H6</f>
        <v>Frostbitten olives (wet wood)</v>
      </c>
      <c r="F1" s="94" t="str">
        <f>'INPUT Data'!I6</f>
        <v>Rancid</v>
      </c>
      <c r="G1" s="94" t="str">
        <f>'INPUT Data'!J6</f>
        <v>Other negative attribute</v>
      </c>
      <c r="H1" s="94" t="str">
        <f>'INPUT Data'!K6</f>
        <v>Fruity</v>
      </c>
      <c r="I1" s="94" t="str">
        <f>'INPUT Data'!L6</f>
        <v>Bitter</v>
      </c>
      <c r="J1" s="94" t="str">
        <f>'INPUT Data'!M6</f>
        <v>Pungent</v>
      </c>
      <c r="K1" s="94" t="e">
        <f>'INPUT Data'!#REF!</f>
        <v>#REF!</v>
      </c>
      <c r="L1" s="94" t="e">
        <f>'INPUT Data'!#REF!</f>
        <v>#REF!</v>
      </c>
      <c r="M1" s="94" t="e">
        <f>'INPUT Data'!#REF!</f>
        <v>#REF!</v>
      </c>
      <c r="N1" s="94" t="e">
        <f>'INPUT Data'!#REF!</f>
        <v>#REF!</v>
      </c>
      <c r="O1" s="70" t="e">
        <f>'INPUT Data'!#REF!</f>
        <v>#REF!</v>
      </c>
      <c r="P1" s="70" t="e">
        <f>'INPUT Data'!#REF!</f>
        <v>#REF!</v>
      </c>
    </row>
    <row r="2" spans="1:16" x14ac:dyDescent="0.25">
      <c r="A2" s="95">
        <f>Table!B7</f>
        <v>0</v>
      </c>
      <c r="B2" s="95">
        <f>Table!D7</f>
        <v>0</v>
      </c>
      <c r="C2" s="95">
        <f>Table!E7</f>
        <v>0</v>
      </c>
      <c r="D2" s="95">
        <f>Table!F7</f>
        <v>0</v>
      </c>
      <c r="E2" s="95">
        <f>Table!G7</f>
        <v>0</v>
      </c>
      <c r="F2" s="95">
        <f>Table!H7</f>
        <v>5</v>
      </c>
      <c r="G2" s="95">
        <f>Table!I7</f>
        <v>0</v>
      </c>
      <c r="H2" s="95">
        <f>Table!J7</f>
        <v>2.85</v>
      </c>
      <c r="I2" s="95">
        <f>Table!K7</f>
        <v>2.5499999999999998</v>
      </c>
      <c r="J2" s="95">
        <f>Table!L7</f>
        <v>3.1</v>
      </c>
      <c r="K2" s="95" t="e">
        <f>Table!#REF!</f>
        <v>#REF!</v>
      </c>
      <c r="L2" s="95" t="e">
        <f>Table!#REF!</f>
        <v>#REF!</v>
      </c>
      <c r="M2" s="95" t="e">
        <f>Table!#REF!</f>
        <v>#REF!</v>
      </c>
      <c r="N2" s="95" t="e">
        <f>Table!#REF!</f>
        <v>#REF!</v>
      </c>
      <c r="O2" s="6" t="e">
        <f>Table!#REF!</f>
        <v>#REF!</v>
      </c>
      <c r="P2" s="6" t="e">
        <f>Table!#REF!</f>
        <v>#REF!</v>
      </c>
    </row>
    <row r="3" spans="1:16" x14ac:dyDescent="0.25">
      <c r="A3" s="95">
        <f>Table!B21</f>
        <v>0</v>
      </c>
      <c r="B3" s="95">
        <f>Table!D21</f>
        <v>0</v>
      </c>
      <c r="C3" s="95">
        <f>Table!E21</f>
        <v>0</v>
      </c>
      <c r="D3" s="95">
        <f>Table!F21</f>
        <v>0</v>
      </c>
      <c r="E3" s="95">
        <f>Table!G21</f>
        <v>4</v>
      </c>
      <c r="F3" s="95">
        <f>Table!H21</f>
        <v>0</v>
      </c>
      <c r="G3" s="95">
        <f>Table!I21</f>
        <v>0</v>
      </c>
      <c r="H3" s="95">
        <f>Table!J21</f>
        <v>3</v>
      </c>
      <c r="I3" s="95">
        <f>Table!K21</f>
        <v>0</v>
      </c>
      <c r="J3" s="95">
        <f>Table!L21</f>
        <v>0</v>
      </c>
      <c r="K3" s="95" t="e">
        <f>Table!#REF!</f>
        <v>#REF!</v>
      </c>
      <c r="L3" s="95" t="e">
        <f>Table!#REF!</f>
        <v>#REF!</v>
      </c>
      <c r="M3" s="95" t="e">
        <f>Table!#REF!</f>
        <v>#REF!</v>
      </c>
      <c r="N3" s="95" t="e">
        <f>Table!#REF!</f>
        <v>#REF!</v>
      </c>
      <c r="O3" s="6" t="e">
        <f>Table!#REF!</f>
        <v>#REF!</v>
      </c>
      <c r="P3" s="6" t="e">
        <f>Table!#REF!</f>
        <v>#REF!</v>
      </c>
    </row>
    <row r="4" spans="1:16" x14ac:dyDescent="0.25">
      <c r="A4" s="95">
        <f>Table!B34</f>
        <v>0</v>
      </c>
      <c r="B4" s="95">
        <f>Table!D34</f>
        <v>0</v>
      </c>
      <c r="C4" s="95">
        <f>Table!E34</f>
        <v>0</v>
      </c>
      <c r="D4" s="95">
        <f>Table!F34</f>
        <v>0</v>
      </c>
      <c r="E4" s="95">
        <f>Table!G34</f>
        <v>7</v>
      </c>
      <c r="F4" s="95">
        <f>Table!H34</f>
        <v>0</v>
      </c>
      <c r="G4" s="95">
        <f>Table!I34</f>
        <v>0</v>
      </c>
      <c r="H4" s="95">
        <f>Table!J34</f>
        <v>1</v>
      </c>
      <c r="I4" s="95">
        <f>Table!K34</f>
        <v>0</v>
      </c>
      <c r="J4" s="95">
        <f>Table!L34</f>
        <v>0</v>
      </c>
      <c r="K4" s="95" t="e">
        <f>Table!#REF!</f>
        <v>#REF!</v>
      </c>
      <c r="L4" s="95" t="e">
        <f>Table!#REF!</f>
        <v>#REF!</v>
      </c>
      <c r="M4" s="95" t="e">
        <f>Table!#REF!</f>
        <v>#REF!</v>
      </c>
      <c r="N4" s="95" t="e">
        <f>Table!#REF!</f>
        <v>#REF!</v>
      </c>
      <c r="O4" s="6" t="e">
        <f>Table!#REF!</f>
        <v>#REF!</v>
      </c>
      <c r="P4" s="6" t="e">
        <f>Table!#REF!</f>
        <v>#REF!</v>
      </c>
    </row>
    <row r="5" spans="1:16" x14ac:dyDescent="0.25">
      <c r="A5" s="95">
        <f>Table!B47</f>
        <v>0</v>
      </c>
      <c r="B5" s="95">
        <f>Table!D47</f>
        <v>0</v>
      </c>
      <c r="C5" s="95">
        <f>Table!E47</f>
        <v>0</v>
      </c>
      <c r="D5" s="95">
        <f>Table!F47</f>
        <v>0</v>
      </c>
      <c r="E5" s="95">
        <f>Table!G47</f>
        <v>2</v>
      </c>
      <c r="F5" s="95">
        <f>Table!H47</f>
        <v>0</v>
      </c>
      <c r="G5" s="95">
        <f>Table!I47</f>
        <v>0</v>
      </c>
      <c r="H5" s="95">
        <f>Table!J47</f>
        <v>3</v>
      </c>
      <c r="I5" s="95">
        <f>Table!K47</f>
        <v>0</v>
      </c>
      <c r="J5" s="95">
        <f>Table!L47</f>
        <v>0</v>
      </c>
      <c r="K5" s="95" t="e">
        <f>Table!#REF!</f>
        <v>#REF!</v>
      </c>
      <c r="L5" s="95" t="e">
        <f>Table!#REF!</f>
        <v>#REF!</v>
      </c>
      <c r="M5" s="95" t="e">
        <f>Table!#REF!</f>
        <v>#REF!</v>
      </c>
      <c r="N5" s="95" t="e">
        <f>Table!#REF!</f>
        <v>#REF!</v>
      </c>
      <c r="O5" s="6" t="e">
        <f>Table!#REF!</f>
        <v>#REF!</v>
      </c>
      <c r="P5" s="6" t="e">
        <f>Table!#REF!</f>
        <v>#REF!</v>
      </c>
    </row>
    <row r="6" spans="1:16" x14ac:dyDescent="0.25">
      <c r="A6" s="95">
        <f>Table!B60</f>
        <v>0</v>
      </c>
      <c r="B6" s="95">
        <f>Table!D60</f>
        <v>0</v>
      </c>
      <c r="C6" s="95">
        <f>Table!E60</f>
        <v>0</v>
      </c>
      <c r="D6" s="95">
        <f>Table!F60</f>
        <v>0</v>
      </c>
      <c r="E6" s="95">
        <f>Table!G60</f>
        <v>0</v>
      </c>
      <c r="F6" s="95">
        <f>Table!H60</f>
        <v>0</v>
      </c>
      <c r="G6" s="95">
        <f>Table!I60</f>
        <v>0</v>
      </c>
      <c r="H6" s="95">
        <f>Table!J60</f>
        <v>3</v>
      </c>
      <c r="I6" s="95">
        <f>Table!K60</f>
        <v>0</v>
      </c>
      <c r="J6" s="95">
        <f>Table!L60</f>
        <v>0</v>
      </c>
      <c r="K6" s="95" t="e">
        <f>Table!#REF!</f>
        <v>#REF!</v>
      </c>
      <c r="L6" s="95" t="e">
        <f>Table!#REF!</f>
        <v>#REF!</v>
      </c>
      <c r="M6" s="95" t="e">
        <f>Table!#REF!</f>
        <v>#REF!</v>
      </c>
      <c r="N6" s="95" t="e">
        <f>Table!#REF!</f>
        <v>#REF!</v>
      </c>
      <c r="O6" s="6" t="e">
        <f>Table!#REF!</f>
        <v>#REF!</v>
      </c>
      <c r="P6" s="6" t="e">
        <f>Table!#REF!</f>
        <v>#REF!</v>
      </c>
    </row>
    <row r="7" spans="1:16" x14ac:dyDescent="0.25">
      <c r="B7" s="6"/>
    </row>
  </sheetData>
  <phoneticPr fontId="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4">
    <pageSetUpPr fitToPage="1"/>
  </sheetPr>
  <dimension ref="A1:Q21"/>
  <sheetViews>
    <sheetView workbookViewId="0"/>
  </sheetViews>
  <sheetFormatPr defaultColWidth="11.453125" defaultRowHeight="12.5" x14ac:dyDescent="0.25"/>
  <cols>
    <col min="1" max="1" width="8.453125" bestFit="1" customWidth="1"/>
  </cols>
  <sheetData>
    <row r="1" spans="1:17" ht="20.25" customHeight="1" x14ac:dyDescent="0.4">
      <c r="A1" s="3" t="s">
        <v>17</v>
      </c>
      <c r="B1" s="3" t="s">
        <v>17</v>
      </c>
      <c r="C1" s="3" t="s">
        <v>17</v>
      </c>
      <c r="D1" s="3" t="s">
        <v>17</v>
      </c>
      <c r="E1" s="3" t="s">
        <v>17</v>
      </c>
      <c r="F1" s="3" t="s">
        <v>17</v>
      </c>
      <c r="G1" s="3" t="s">
        <v>17</v>
      </c>
      <c r="H1" s="3" t="s">
        <v>17</v>
      </c>
      <c r="I1" s="3" t="s">
        <v>17</v>
      </c>
      <c r="J1" s="3" t="s">
        <v>17</v>
      </c>
      <c r="K1" s="3" t="s">
        <v>17</v>
      </c>
      <c r="L1" s="3" t="s">
        <v>17</v>
      </c>
      <c r="M1" s="3" t="s">
        <v>17</v>
      </c>
      <c r="N1" s="3" t="s">
        <v>17</v>
      </c>
      <c r="O1" s="3" t="s">
        <v>17</v>
      </c>
      <c r="P1" s="3" t="s">
        <v>17</v>
      </c>
      <c r="Q1" s="3" t="s">
        <v>17</v>
      </c>
    </row>
    <row r="2" spans="1:17" ht="20.25" customHeight="1" x14ac:dyDescent="0.4">
      <c r="A2" s="3" t="s">
        <v>17</v>
      </c>
    </row>
    <row r="3" spans="1:17" ht="20.25" customHeight="1" x14ac:dyDescent="0.4">
      <c r="A3" s="3" t="s">
        <v>17</v>
      </c>
      <c r="C3" s="1" t="s">
        <v>24</v>
      </c>
    </row>
    <row r="4" spans="1:17" ht="20.25" customHeight="1" x14ac:dyDescent="0.4">
      <c r="A4" s="3" t="s">
        <v>17</v>
      </c>
      <c r="C4" s="21">
        <v>0</v>
      </c>
      <c r="D4" s="21" t="s">
        <v>25</v>
      </c>
    </row>
    <row r="5" spans="1:17" ht="20.25" customHeight="1" x14ac:dyDescent="0.6">
      <c r="A5" s="3" t="s">
        <v>17</v>
      </c>
      <c r="C5">
        <v>1</v>
      </c>
      <c r="D5" t="s">
        <v>26</v>
      </c>
      <c r="J5" s="7"/>
    </row>
    <row r="6" spans="1:17" ht="20.25" customHeight="1" x14ac:dyDescent="0.6">
      <c r="A6" s="3" t="s">
        <v>17</v>
      </c>
      <c r="C6">
        <v>2</v>
      </c>
      <c r="D6" t="s">
        <v>27</v>
      </c>
      <c r="J6" s="7"/>
    </row>
    <row r="7" spans="1:17" ht="20.25" customHeight="1" x14ac:dyDescent="0.6">
      <c r="A7" s="3" t="s">
        <v>17</v>
      </c>
      <c r="C7">
        <v>3</v>
      </c>
      <c r="D7" t="s">
        <v>28</v>
      </c>
      <c r="J7" s="7"/>
    </row>
    <row r="8" spans="1:17" ht="20.25" customHeight="1" x14ac:dyDescent="0.4">
      <c r="A8" s="3" t="s">
        <v>17</v>
      </c>
      <c r="C8">
        <v>4</v>
      </c>
      <c r="D8" t="s">
        <v>29</v>
      </c>
    </row>
    <row r="9" spans="1:17" ht="20.25" customHeight="1" x14ac:dyDescent="0.4">
      <c r="A9" s="3" t="s">
        <v>17</v>
      </c>
      <c r="C9">
        <v>5</v>
      </c>
      <c r="D9" t="s">
        <v>30</v>
      </c>
    </row>
    <row r="10" spans="1:17" ht="20.25" customHeight="1" x14ac:dyDescent="0.4">
      <c r="A10" s="3" t="s">
        <v>17</v>
      </c>
      <c r="C10">
        <v>6</v>
      </c>
      <c r="D10" t="s">
        <v>32</v>
      </c>
    </row>
    <row r="11" spans="1:17" ht="20.25" customHeight="1" x14ac:dyDescent="0.4">
      <c r="A11" s="3" t="s">
        <v>17</v>
      </c>
      <c r="C11">
        <v>7</v>
      </c>
      <c r="D11" s="9" t="s">
        <v>33</v>
      </c>
    </row>
    <row r="12" spans="1:17" ht="20.25" customHeight="1" x14ac:dyDescent="0.6">
      <c r="A12" s="3" t="s">
        <v>17</v>
      </c>
      <c r="H12" s="8" t="s">
        <v>31</v>
      </c>
    </row>
    <row r="13" spans="1:17" ht="20.25" customHeight="1" x14ac:dyDescent="0.4">
      <c r="A13" s="3" t="s">
        <v>17</v>
      </c>
      <c r="C13" s="2"/>
      <c r="D13" s="2"/>
    </row>
    <row r="14" spans="1:17" ht="20.25" customHeight="1" x14ac:dyDescent="0.4">
      <c r="A14" s="3" t="s">
        <v>17</v>
      </c>
      <c r="C14" s="2"/>
      <c r="D14" s="2"/>
    </row>
    <row r="15" spans="1:17" ht="20.25" customHeight="1" x14ac:dyDescent="0.4">
      <c r="A15" s="3" t="s">
        <v>17</v>
      </c>
      <c r="E15" s="2"/>
      <c r="F15" s="2"/>
      <c r="G15" s="2"/>
      <c r="H15" s="2"/>
    </row>
    <row r="16" spans="1:17" ht="20.25" customHeight="1" x14ac:dyDescent="0.4">
      <c r="A16" s="3" t="s">
        <v>17</v>
      </c>
      <c r="E16" s="2"/>
      <c r="F16" s="2"/>
      <c r="G16" s="2"/>
      <c r="H16" s="2"/>
    </row>
    <row r="17" spans="1:12" ht="20.25" customHeight="1" x14ac:dyDescent="0.4">
      <c r="A17" s="3" t="s">
        <v>17</v>
      </c>
      <c r="L17" s="5"/>
    </row>
    <row r="18" spans="1:12" ht="20.25" customHeight="1" x14ac:dyDescent="0.4">
      <c r="A18" s="3" t="s">
        <v>17</v>
      </c>
      <c r="L18" s="4"/>
    </row>
    <row r="19" spans="1:12" ht="20.25" customHeight="1" x14ac:dyDescent="0.4">
      <c r="A19" s="3" t="s">
        <v>17</v>
      </c>
      <c r="K19" s="4"/>
      <c r="L19" s="4" t="s">
        <v>34</v>
      </c>
    </row>
    <row r="20" spans="1:12" ht="20.25" customHeight="1" x14ac:dyDescent="0.4">
      <c r="A20" s="3" t="s">
        <v>17</v>
      </c>
      <c r="L20" s="4" t="s">
        <v>18</v>
      </c>
    </row>
    <row r="21" spans="1:12" ht="21" customHeight="1" x14ac:dyDescent="0.4">
      <c r="A21" s="3" t="s">
        <v>17</v>
      </c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13" baseType="lpstr">
      <vt:lpstr>INPUT Data</vt:lpstr>
      <vt:lpstr>Table</vt:lpstr>
      <vt:lpstr>Performance</vt:lpstr>
      <vt:lpstr>Frequency graph</vt:lpstr>
      <vt:lpstr>Profile graph</vt:lpstr>
      <vt:lpstr>Export Data</vt:lpstr>
      <vt:lpstr>DG</vt:lpstr>
      <vt:lpstr>Info</vt:lpstr>
      <vt:lpstr>Grafico RADAR</vt:lpstr>
      <vt:lpstr>'Export Data'!Area_stampa</vt:lpstr>
      <vt:lpstr>'INPUT Data'!Area_stampa</vt:lpstr>
      <vt:lpstr>Performance!Area_stampa</vt:lpstr>
      <vt:lpstr>Table!Area_stampa</vt:lpstr>
    </vt:vector>
  </TitlesOfParts>
  <Company>Gasp! S.r.l.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Andrea Giomo</dc:creator>
  <cp:lastModifiedBy>Luciana</cp:lastModifiedBy>
  <cp:lastPrinted>2013-09-17T16:19:35Z</cp:lastPrinted>
  <dcterms:created xsi:type="dcterms:W3CDTF">2001-07-21T13:41:24Z</dcterms:created>
  <dcterms:modified xsi:type="dcterms:W3CDTF">2023-01-10T08:36:21Z</dcterms:modified>
</cp:coreProperties>
</file>