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720" windowHeight="7005" tabRatio="748" activeTab="0"/>
  </bookViews>
  <sheets>
    <sheet name="ECN42-V3" sheetId="1" r:id="rId1"/>
  </sheets>
  <definedNames>
    <definedName name="_Fill" hidden="1">#REF!</definedName>
    <definedName name="ACwvu.ansicht." localSheetId="0" hidden="1">'ECN42-V3'!$I$5</definedName>
    <definedName name="_xlnm.Print_Area" localSheetId="0">'ECN42-V3'!$B$2:$I$44</definedName>
    <definedName name="Swvu.ansicht." localSheetId="0" hidden="1">'ECN42-V3'!$I$5</definedName>
    <definedName name="wvu.ansicht." localSheetId="0" hidden="1">{TRUE,TRUE,-1.25,-15.5,484.5,276.75,FALSE,FALSE,TRUE,TRUE,0,1,#N/A,6,#N/A,11.418181818181818,14.24,1,FALSE,FALSE,3,TRUE,1,FALSE,77,"Swvu.ansicht.","ACwvu.ansicht.",#N/A,FALSE,FALSE,0.3937007874015748,0.3937007874015748,0.7874015748031497,0.7874015748031497,1,"","",TRUE,TRUE,FALSE,FALSE,1,#N/A,1,1,FALSE,FALSE,#N/A,#N/A,FALSE,FALSE,FALSE,9,65532,65532,FALSE,FALSE,TRUE,TRUE,TRUE}</definedName>
    <definedName name="Z_2BB9E021_7DFF_11D2_AFD0_9D5E58896740_.wvu.PrintArea" localSheetId="0" hidden="1">'ECN42-V3'!$B$2:$I$44</definedName>
  </definedNames>
  <calcPr fullCalcOnLoad="1"/>
</workbook>
</file>

<file path=xl/sharedStrings.xml><?xml version="1.0" encoding="utf-8"?>
<sst xmlns="http://schemas.openxmlformats.org/spreadsheetml/2006/main" count="94" uniqueCount="53">
  <si>
    <t>MW</t>
  </si>
  <si>
    <t>Area % (GLC)</t>
  </si>
  <si>
    <t>P</t>
  </si>
  <si>
    <t>S</t>
  </si>
  <si>
    <t>Po</t>
  </si>
  <si>
    <t>O</t>
  </si>
  <si>
    <t>L</t>
  </si>
  <si>
    <t>Ln</t>
  </si>
  <si>
    <t>Sum</t>
  </si>
  <si>
    <t>Mol sn-1,2,3-FA:</t>
  </si>
  <si>
    <t>sn-1,2,3-FA:</t>
  </si>
  <si>
    <t xml:space="preserve">Mol-% </t>
  </si>
  <si>
    <t>sn-2-FA:</t>
  </si>
  <si>
    <t>sn-1,3-FA:</t>
  </si>
  <si>
    <t>TAG</t>
  </si>
  <si>
    <t>OLnL</t>
  </si>
  <si>
    <t>LnLO</t>
  </si>
  <si>
    <t>LnOL</t>
  </si>
  <si>
    <t>LLL</t>
  </si>
  <si>
    <t>PLnL</t>
  </si>
  <si>
    <t>LnLP</t>
  </si>
  <si>
    <t>LnPL</t>
  </si>
  <si>
    <t>PoOLn</t>
  </si>
  <si>
    <t>OPoLn</t>
  </si>
  <si>
    <t>OLnPo</t>
  </si>
  <si>
    <t>PoLL</t>
  </si>
  <si>
    <t>LPoL</t>
  </si>
  <si>
    <t>PPoLn</t>
  </si>
  <si>
    <t>PoPLn</t>
  </si>
  <si>
    <t>PLnPo</t>
  </si>
  <si>
    <t>PoPoL</t>
  </si>
  <si>
    <t>PoLPo</t>
  </si>
  <si>
    <t>SLnLn</t>
  </si>
  <si>
    <t>LnSLn</t>
  </si>
  <si>
    <t xml:space="preserve"> </t>
  </si>
  <si>
    <t>PoPoPo</t>
  </si>
  <si>
    <t>Sum ECN 42 with 9 TAGs</t>
  </si>
  <si>
    <t>Sum ECN 42 with 3 TAGs (OLLn, LLL, PLnL)</t>
  </si>
  <si>
    <t>Corr. FA-Composition</t>
  </si>
  <si>
    <t>Input FA-Composition</t>
  </si>
  <si>
    <t>Palmitic acid</t>
  </si>
  <si>
    <t>Stearic acid</t>
  </si>
  <si>
    <t>Palmitoleic acid</t>
  </si>
  <si>
    <t>Oleic acid</t>
  </si>
  <si>
    <t>Linoleic acid</t>
  </si>
  <si>
    <t>Linolenic acid</t>
  </si>
  <si>
    <t>Legend:</t>
  </si>
  <si>
    <t>Calculation of theoretical triglyceride composition (1,3-R-2-R)     V3</t>
  </si>
  <si>
    <t>Theoretical Composisiton of Triglycerides with ECN42:</t>
  </si>
  <si>
    <t>Theoretical value ECN42:</t>
  </si>
  <si>
    <t>HPLC value ECN42:</t>
  </si>
  <si>
    <t>Difference ECN42:</t>
  </si>
  <si>
    <t>F i l l   i n   t h e   y e l l o w   f i e l d s !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</si>
</sst>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#,##0&quot; DM&quot;;\-#,##0&quot; DM&quot;"/>
    <numFmt numFmtId="185" formatCode="#,##0&quot; DM&quot;;[Red]\-#,##0&quot; DM&quot;"/>
    <numFmt numFmtId="186" formatCode="#,##0.00&quot; DM&quot;;\-#,##0.00&quot; DM&quot;"/>
    <numFmt numFmtId="187" formatCode="#,##0.00&quot; DM&quot;;[Red]\-#,##0.00&quot; DM&quot;"/>
    <numFmt numFmtId="188" formatCode="d/m/yy"/>
    <numFmt numFmtId="189" formatCode="d/\ mmm\ yy"/>
    <numFmt numFmtId="190" formatCode="d/\ mmm"/>
    <numFmt numFmtId="191" formatCode="d/m/yy\ h:mm"/>
    <numFmt numFmtId="192" formatCode="0.0"/>
    <numFmt numFmtId="193" formatCode="0.000"/>
    <numFmt numFmtId="194" formatCode="0.0000"/>
    <numFmt numFmtId="195" formatCode="0.00000"/>
    <numFmt numFmtId="196" formatCode="#,##0.00_);\(#,##0.00\)"/>
    <numFmt numFmtId="197" formatCode="#,##0_);\(#,##0\)"/>
    <numFmt numFmtId="198" formatCode=";;;"/>
    <numFmt numFmtId="199" formatCode="0.00_)"/>
    <numFmt numFmtId="200" formatCode="0.0_)"/>
    <numFmt numFmtId="201" formatCode="General_)"/>
    <numFmt numFmtId="202" formatCode="0.0%"/>
    <numFmt numFmtId="203" formatCode="0.000000000000000000"/>
  </numFmts>
  <fonts count="46">
    <font>
      <sz val="10"/>
      <name val="MS Sans"/>
      <family val="0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b/>
      <sz val="14"/>
      <name val="Times New Roman"/>
      <family val="0"/>
    </font>
    <font>
      <sz val="10"/>
      <name val="Arial"/>
      <family val="0"/>
    </font>
    <font>
      <sz val="10"/>
      <name val="Courier"/>
      <family val="0"/>
    </font>
    <font>
      <sz val="14"/>
      <name val="MS Sans"/>
      <family val="0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color indexed="9"/>
      <name val="Times New Roman"/>
      <family val="0"/>
    </font>
    <font>
      <sz val="14"/>
      <color indexed="9"/>
      <name val="MS Sans"/>
      <family val="0"/>
    </font>
    <font>
      <b/>
      <sz val="16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179" fontId="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96" fontId="6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  <xf numFmtId="178" fontId="5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192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194" fontId="4" fillId="33" borderId="0" xfId="0" applyNumberFormat="1" applyFont="1" applyFill="1" applyBorder="1" applyAlignment="1" applyProtection="1">
      <alignment horizontal="center" vertical="center"/>
      <protection/>
    </xf>
    <xf numFmtId="193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Continuous" vertical="center"/>
      <protection/>
    </xf>
    <xf numFmtId="0" fontId="4" fillId="34" borderId="11" xfId="0" applyFont="1" applyFill="1" applyBorder="1" applyAlignment="1" applyProtection="1">
      <alignment horizontal="centerContinuous" vertical="center"/>
      <protection/>
    </xf>
    <xf numFmtId="0" fontId="8" fillId="33" borderId="12" xfId="0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9" fillId="33" borderId="12" xfId="0" applyFont="1" applyFill="1" applyBorder="1" applyAlignment="1" applyProtection="1">
      <alignment vertical="center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33" borderId="11" xfId="0" applyFont="1" applyFill="1" applyBorder="1" applyAlignment="1" applyProtection="1">
      <alignment horizontal="right" vertical="center"/>
      <protection/>
    </xf>
    <xf numFmtId="0" fontId="8" fillId="34" borderId="12" xfId="0" applyFont="1" applyFill="1" applyBorder="1" applyAlignment="1" applyProtection="1">
      <alignment horizontal="centerContinuous" vertical="center"/>
      <protection/>
    </xf>
    <xf numFmtId="0" fontId="8" fillId="33" borderId="13" xfId="0" applyFont="1" applyFill="1" applyBorder="1" applyAlignment="1" applyProtection="1">
      <alignment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left" vertical="center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192" fontId="8" fillId="34" borderId="20" xfId="0" applyNumberFormat="1" applyFont="1" applyFill="1" applyBorder="1" applyAlignment="1" applyProtection="1">
      <alignment horizontal="center" vertical="center"/>
      <protection locked="0"/>
    </xf>
    <xf numFmtId="192" fontId="8" fillId="34" borderId="21" xfId="0" applyNumberFormat="1" applyFont="1" applyFill="1" applyBorder="1" applyAlignment="1" applyProtection="1">
      <alignment horizontal="center" vertical="center"/>
      <protection locked="0"/>
    </xf>
    <xf numFmtId="192" fontId="8" fillId="34" borderId="22" xfId="0" applyNumberFormat="1" applyFont="1" applyFill="1" applyBorder="1" applyAlignment="1" applyProtection="1">
      <alignment horizontal="center" vertical="center"/>
      <protection locked="0"/>
    </xf>
    <xf numFmtId="192" fontId="8" fillId="33" borderId="19" xfId="0" applyNumberFormat="1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 applyProtection="1">
      <alignment horizontal="left" vertical="center"/>
      <protection/>
    </xf>
    <xf numFmtId="192" fontId="8" fillId="33" borderId="24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2" fontId="8" fillId="33" borderId="25" xfId="0" applyNumberFormat="1" applyFont="1" applyFill="1" applyBorder="1" applyAlignment="1" applyProtection="1">
      <alignment horizontal="center" vertical="center"/>
      <protection/>
    </xf>
    <xf numFmtId="0" fontId="8" fillId="33" borderId="26" xfId="0" applyFont="1" applyFill="1" applyBorder="1" applyAlignment="1" applyProtection="1">
      <alignment vertical="center"/>
      <protection/>
    </xf>
    <xf numFmtId="0" fontId="8" fillId="33" borderId="15" xfId="0" applyFont="1" applyFill="1" applyBorder="1" applyAlignment="1" applyProtection="1">
      <alignment vertical="center"/>
      <protection/>
    </xf>
    <xf numFmtId="0" fontId="8" fillId="33" borderId="25" xfId="0" applyFont="1" applyFill="1" applyBorder="1" applyAlignment="1" applyProtection="1">
      <alignment horizontal="left" vertical="center"/>
      <protection/>
    </xf>
    <xf numFmtId="193" fontId="8" fillId="33" borderId="25" xfId="0" applyNumberFormat="1" applyFont="1" applyFill="1" applyBorder="1" applyAlignment="1" applyProtection="1">
      <alignment horizontal="center" vertical="center"/>
      <protection/>
    </xf>
    <xf numFmtId="0" fontId="8" fillId="33" borderId="27" xfId="0" applyFont="1" applyFill="1" applyBorder="1" applyAlignment="1" applyProtection="1">
      <alignment horizontal="left" vertical="center"/>
      <protection/>
    </xf>
    <xf numFmtId="193" fontId="8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 vertical="center"/>
      <protection/>
    </xf>
    <xf numFmtId="195" fontId="10" fillId="33" borderId="0" xfId="0" applyNumberFormat="1" applyFont="1" applyFill="1" applyBorder="1" applyAlignment="1" applyProtection="1">
      <alignment horizontal="center" vertical="center"/>
      <protection/>
    </xf>
    <xf numFmtId="193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92" fontId="10" fillId="33" borderId="0" xfId="0" applyNumberFormat="1" applyFont="1" applyFill="1" applyBorder="1" applyAlignment="1" applyProtection="1">
      <alignment horizontal="center" vertical="center"/>
      <protection/>
    </xf>
    <xf numFmtId="2" fontId="10" fillId="33" borderId="0" xfId="0" applyNumberFormat="1" applyFont="1" applyFill="1" applyBorder="1" applyAlignment="1" applyProtection="1">
      <alignment horizontal="center" vertical="center"/>
      <protection/>
    </xf>
    <xf numFmtId="195" fontId="11" fillId="33" borderId="0" xfId="0" applyNumberFormat="1" applyFont="1" applyFill="1" applyBorder="1" applyAlignment="1" applyProtection="1">
      <alignment/>
      <protection/>
    </xf>
    <xf numFmtId="2" fontId="10" fillId="35" borderId="0" xfId="0" applyNumberFormat="1" applyFont="1" applyFill="1" applyBorder="1" applyAlignment="1" applyProtection="1">
      <alignment horizontal="left" vertical="center"/>
      <protection/>
    </xf>
    <xf numFmtId="193" fontId="10" fillId="35" borderId="0" xfId="0" applyNumberFormat="1" applyFont="1" applyFill="1" applyBorder="1" applyAlignment="1" applyProtection="1">
      <alignment horizontal="left" vertical="center"/>
      <protection/>
    </xf>
    <xf numFmtId="195" fontId="10" fillId="35" borderId="0" xfId="0" applyNumberFormat="1" applyFont="1" applyFill="1" applyBorder="1" applyAlignment="1" applyProtection="1">
      <alignment horizontal="left" vertical="center"/>
      <protection/>
    </xf>
    <xf numFmtId="195" fontId="10" fillId="35" borderId="0" xfId="0" applyNumberFormat="1" applyFont="1" applyFill="1" applyBorder="1" applyAlignment="1" applyProtection="1">
      <alignment horizontal="left" vertical="center"/>
      <protection/>
    </xf>
    <xf numFmtId="195" fontId="10" fillId="35" borderId="0" xfId="0" applyNumberFormat="1" applyFont="1" applyFill="1" applyBorder="1" applyAlignment="1" applyProtection="1">
      <alignment horizontal="center" vertical="center"/>
      <protection/>
    </xf>
    <xf numFmtId="0" fontId="4" fillId="36" borderId="28" xfId="0" applyFont="1" applyFill="1" applyBorder="1" applyAlignment="1" applyProtection="1">
      <alignment horizontal="left" vertical="center"/>
      <protection/>
    </xf>
    <xf numFmtId="192" fontId="4" fillId="36" borderId="29" xfId="0" applyNumberFormat="1" applyFont="1" applyFill="1" applyBorder="1" applyAlignment="1" applyProtection="1">
      <alignment horizontal="center" vertical="center"/>
      <protection/>
    </xf>
    <xf numFmtId="0" fontId="8" fillId="36" borderId="28" xfId="0" applyFont="1" applyFill="1" applyBorder="1" applyAlignment="1" applyProtection="1">
      <alignment vertical="center"/>
      <protection/>
    </xf>
    <xf numFmtId="0" fontId="8" fillId="36" borderId="0" xfId="0" applyFont="1" applyFill="1" applyBorder="1" applyAlignment="1" applyProtection="1">
      <alignment vertical="center"/>
      <protection/>
    </xf>
    <xf numFmtId="0" fontId="8" fillId="36" borderId="28" xfId="0" applyFont="1" applyFill="1" applyBorder="1" applyAlignment="1" applyProtection="1">
      <alignment horizontal="left" vertical="center"/>
      <protection/>
    </xf>
    <xf numFmtId="193" fontId="8" fillId="36" borderId="0" xfId="0" applyNumberFormat="1" applyFont="1" applyFill="1" applyBorder="1" applyAlignment="1" applyProtection="1">
      <alignment horizontal="center" vertical="center"/>
      <protection/>
    </xf>
    <xf numFmtId="194" fontId="8" fillId="36" borderId="29" xfId="0" applyNumberFormat="1" applyFont="1" applyFill="1" applyBorder="1" applyAlignment="1" applyProtection="1">
      <alignment horizontal="center" vertical="center"/>
      <protection/>
    </xf>
    <xf numFmtId="0" fontId="8" fillId="36" borderId="30" xfId="0" applyFont="1" applyFill="1" applyBorder="1" applyAlignment="1" applyProtection="1">
      <alignment horizontal="left" vertical="center"/>
      <protection/>
    </xf>
    <xf numFmtId="192" fontId="8" fillId="33" borderId="31" xfId="0" applyNumberFormat="1" applyFont="1" applyFill="1" applyBorder="1" applyAlignment="1" applyProtection="1">
      <alignment horizontal="center" vertical="center"/>
      <protection/>
    </xf>
    <xf numFmtId="192" fontId="4" fillId="36" borderId="0" xfId="0" applyNumberFormat="1" applyFont="1" applyFill="1" applyBorder="1" applyAlignment="1" applyProtection="1">
      <alignment horizontal="center" vertical="center"/>
      <protection/>
    </xf>
    <xf numFmtId="192" fontId="8" fillId="33" borderId="10" xfId="0" applyNumberFormat="1" applyFont="1" applyFill="1" applyBorder="1" applyAlignment="1" applyProtection="1">
      <alignment horizontal="center" vertical="center"/>
      <protection/>
    </xf>
    <xf numFmtId="192" fontId="8" fillId="36" borderId="0" xfId="0" applyNumberFormat="1" applyFont="1" applyFill="1" applyBorder="1" applyAlignment="1" applyProtection="1">
      <alignment horizontal="center" vertical="center"/>
      <protection/>
    </xf>
    <xf numFmtId="192" fontId="8" fillId="33" borderId="12" xfId="0" applyNumberFormat="1" applyFont="1" applyFill="1" applyBorder="1" applyAlignment="1" applyProtection="1">
      <alignment horizontal="center" vertical="center"/>
      <protection/>
    </xf>
    <xf numFmtId="192" fontId="8" fillId="33" borderId="11" xfId="0" applyNumberFormat="1" applyFont="1" applyFill="1" applyBorder="1" applyAlignment="1" applyProtection="1">
      <alignment horizontal="right" vertical="center"/>
      <protection/>
    </xf>
    <xf numFmtId="192" fontId="8" fillId="36" borderId="32" xfId="0" applyNumberFormat="1" applyFont="1" applyFill="1" applyBorder="1" applyAlignment="1" applyProtection="1">
      <alignment horizontal="center" vertical="center"/>
      <protection/>
    </xf>
    <xf numFmtId="192" fontId="4" fillId="33" borderId="0" xfId="0" applyNumberFormat="1" applyFont="1" applyFill="1" applyBorder="1" applyAlignment="1" applyProtection="1">
      <alignment horizontal="right" vertical="center"/>
      <protection/>
    </xf>
    <xf numFmtId="192" fontId="8" fillId="33" borderId="10" xfId="0" applyNumberFormat="1" applyFont="1" applyFill="1" applyBorder="1" applyAlignment="1" applyProtection="1">
      <alignment horizontal="right" vertical="center"/>
      <protection/>
    </xf>
    <xf numFmtId="194" fontId="8" fillId="33" borderId="33" xfId="0" applyNumberFormat="1" applyFont="1" applyFill="1" applyBorder="1" applyAlignment="1" applyProtection="1">
      <alignment horizontal="center" vertical="center"/>
      <protection/>
    </xf>
    <xf numFmtId="194" fontId="8" fillId="34" borderId="33" xfId="0" applyNumberFormat="1" applyFont="1" applyFill="1" applyBorder="1" applyAlignment="1" applyProtection="1">
      <alignment horizontal="center" vertical="center"/>
      <protection locked="0"/>
    </xf>
    <xf numFmtId="195" fontId="8" fillId="33" borderId="15" xfId="0" applyNumberFormat="1" applyFont="1" applyFill="1" applyBorder="1" applyAlignment="1" applyProtection="1">
      <alignment horizontal="center" vertical="center"/>
      <protection/>
    </xf>
    <xf numFmtId="195" fontId="8" fillId="33" borderId="19" xfId="0" applyNumberFormat="1" applyFont="1" applyFill="1" applyBorder="1" applyAlignment="1" applyProtection="1">
      <alignment horizontal="center" vertical="center"/>
      <protection/>
    </xf>
    <xf numFmtId="195" fontId="8" fillId="33" borderId="24" xfId="0" applyNumberFormat="1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right" vertical="center"/>
      <protection/>
    </xf>
    <xf numFmtId="2" fontId="8" fillId="33" borderId="26" xfId="0" applyNumberFormat="1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194" fontId="12" fillId="33" borderId="33" xfId="0" applyNumberFormat="1" applyFont="1" applyFill="1" applyBorder="1" applyAlignment="1" applyProtection="1">
      <alignment horizontal="center" vertical="center"/>
      <protection/>
    </xf>
    <xf numFmtId="192" fontId="12" fillId="33" borderId="12" xfId="0" applyNumberFormat="1" applyFont="1" applyFill="1" applyBorder="1" applyAlignment="1" applyProtection="1">
      <alignment horizontal="center" vertical="center"/>
      <protection/>
    </xf>
    <xf numFmtId="192" fontId="12" fillId="33" borderId="10" xfId="0" applyNumberFormat="1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vertical="center"/>
      <protection/>
    </xf>
    <xf numFmtId="192" fontId="12" fillId="33" borderId="10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ezimal_CALCTGC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tandard_CALCTGC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Währung_CALCTGC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tabSelected="1" zoomScale="75" zoomScaleNormal="75" zoomScalePageLayoutView="0" workbookViewId="0" topLeftCell="A1">
      <selection activeCell="N14" sqref="N14"/>
    </sheetView>
  </sheetViews>
  <sheetFormatPr defaultColWidth="12.00390625" defaultRowHeight="12.75"/>
  <cols>
    <col min="1" max="1" width="1.875" style="1" customWidth="1"/>
    <col min="2" max="2" width="34.875" style="1" customWidth="1"/>
    <col min="3" max="8" width="12.875" style="1" customWidth="1"/>
    <col min="9" max="9" width="13.25390625" style="5" customWidth="1"/>
    <col min="10" max="16384" width="12.00390625" style="1" customWidth="1"/>
  </cols>
  <sheetData>
    <row r="1" spans="2:9" ht="19.5" thickBot="1">
      <c r="B1" s="2"/>
      <c r="C1" s="2"/>
      <c r="D1" s="2"/>
      <c r="E1" s="2"/>
      <c r="F1" s="2"/>
      <c r="G1" s="2"/>
      <c r="H1" s="2"/>
      <c r="I1" s="2"/>
    </row>
    <row r="2" spans="2:9" ht="23.25" thickBot="1">
      <c r="B2" s="15" t="s">
        <v>47</v>
      </c>
      <c r="C2" s="16"/>
      <c r="D2" s="16"/>
      <c r="E2" s="16"/>
      <c r="F2" s="16"/>
      <c r="G2" s="16"/>
      <c r="H2" s="16"/>
      <c r="I2" s="17"/>
    </row>
    <row r="3" spans="2:9" ht="21" thickBot="1">
      <c r="B3" s="18" t="s">
        <v>52</v>
      </c>
      <c r="C3" s="11"/>
      <c r="D3" s="11"/>
      <c r="E3" s="11"/>
      <c r="F3" s="11"/>
      <c r="G3" s="11"/>
      <c r="H3" s="11"/>
      <c r="I3" s="12"/>
    </row>
    <row r="4" spans="2:9" ht="20.25">
      <c r="B4" s="19" t="s">
        <v>0</v>
      </c>
      <c r="C4" s="20">
        <v>256.4</v>
      </c>
      <c r="D4" s="20">
        <v>284.5</v>
      </c>
      <c r="E4" s="20">
        <v>254.4</v>
      </c>
      <c r="F4" s="20">
        <v>282.5</v>
      </c>
      <c r="G4" s="20">
        <v>280.4</v>
      </c>
      <c r="H4" s="20">
        <v>278.4</v>
      </c>
      <c r="I4" s="21" t="s">
        <v>0</v>
      </c>
    </row>
    <row r="5" spans="2:9" ht="21" thickBot="1">
      <c r="B5" s="22" t="s">
        <v>1</v>
      </c>
      <c r="C5" s="23" t="s">
        <v>2</v>
      </c>
      <c r="D5" s="24" t="s">
        <v>3</v>
      </c>
      <c r="E5" s="23" t="s">
        <v>4</v>
      </c>
      <c r="F5" s="24" t="s">
        <v>5</v>
      </c>
      <c r="G5" s="24" t="s">
        <v>6</v>
      </c>
      <c r="H5" s="23" t="s">
        <v>7</v>
      </c>
      <c r="I5" s="25" t="s">
        <v>8</v>
      </c>
    </row>
    <row r="6" spans="2:9" s="32" customFormat="1" ht="21" thickBot="1">
      <c r="B6" s="22" t="s">
        <v>39</v>
      </c>
      <c r="C6" s="26">
        <v>15.59</v>
      </c>
      <c r="D6" s="27">
        <v>2.35</v>
      </c>
      <c r="E6" s="27">
        <v>1.93</v>
      </c>
      <c r="F6" s="27">
        <v>64.84</v>
      </c>
      <c r="G6" s="27">
        <v>13.63</v>
      </c>
      <c r="H6" s="28">
        <v>0.68</v>
      </c>
      <c r="I6" s="29">
        <f>SUM(C6:H6)</f>
        <v>99.02000000000001</v>
      </c>
    </row>
    <row r="7" spans="2:9" s="3" customFormat="1" ht="21" thickBot="1">
      <c r="B7" s="30" t="s">
        <v>38</v>
      </c>
      <c r="C7" s="62">
        <f>C27/I27*100</f>
        <v>17.021103430073683</v>
      </c>
      <c r="D7" s="62">
        <f>D27/I27*100</f>
        <v>2.312305477409722</v>
      </c>
      <c r="E7" s="62">
        <f>E27/I27*100</f>
        <v>2.123732525531107</v>
      </c>
      <c r="F7" s="62">
        <f>F27/I27*100</f>
        <v>64.25163305692728</v>
      </c>
      <c r="G7" s="62">
        <f>G27/I27*100</f>
        <v>13.607472426083389</v>
      </c>
      <c r="H7" s="62">
        <f>H27/I27*100</f>
        <v>0.6837530839748178</v>
      </c>
      <c r="I7" s="31">
        <f>SUM(C7:H7)</f>
        <v>100</v>
      </c>
    </row>
    <row r="8" spans="2:9" s="3" customFormat="1" ht="19.5" thickBot="1">
      <c r="B8" s="54"/>
      <c r="C8" s="63"/>
      <c r="D8" s="63"/>
      <c r="E8" s="63"/>
      <c r="F8" s="63"/>
      <c r="G8" s="63"/>
      <c r="H8" s="63"/>
      <c r="I8" s="55"/>
    </row>
    <row r="9" spans="2:9" s="33" customFormat="1" ht="21" thickBot="1">
      <c r="B9" s="13"/>
      <c r="C9" s="64"/>
      <c r="D9" s="64"/>
      <c r="E9" s="64"/>
      <c r="F9" s="14"/>
      <c r="G9" s="76" t="s">
        <v>48</v>
      </c>
      <c r="H9" s="77" t="s">
        <v>18</v>
      </c>
      <c r="I9" s="73">
        <f>I35</f>
        <v>0.24308940606347587</v>
      </c>
    </row>
    <row r="10" spans="2:9" s="33" customFormat="1" ht="21" thickBot="1">
      <c r="B10" s="56"/>
      <c r="C10" s="57"/>
      <c r="D10" s="65"/>
      <c r="E10" s="65"/>
      <c r="F10" s="65"/>
      <c r="G10" s="65"/>
      <c r="H10" s="34" t="s">
        <v>25</v>
      </c>
      <c r="I10" s="74">
        <f>I38</f>
        <v>0.1138176574099373</v>
      </c>
    </row>
    <row r="11" spans="2:9" s="33" customFormat="1" ht="20.25">
      <c r="B11" s="35" t="s">
        <v>46</v>
      </c>
      <c r="C11" s="36"/>
      <c r="D11" s="65"/>
      <c r="E11" s="65"/>
      <c r="F11" s="65"/>
      <c r="G11" s="65"/>
      <c r="H11" s="34" t="s">
        <v>30</v>
      </c>
      <c r="I11" s="74">
        <f>I40</f>
        <v>0.017763641435561865</v>
      </c>
    </row>
    <row r="12" spans="2:9" s="33" customFormat="1" ht="20.25">
      <c r="B12" s="37" t="s">
        <v>40</v>
      </c>
      <c r="C12" s="29" t="s">
        <v>2</v>
      </c>
      <c r="D12" s="65"/>
      <c r="E12" s="65"/>
      <c r="F12" s="65"/>
      <c r="G12" s="65"/>
      <c r="H12" s="38" t="s">
        <v>35</v>
      </c>
      <c r="I12" s="74">
        <f>I42</f>
        <v>0.0009241300639164868</v>
      </c>
    </row>
    <row r="13" spans="2:9" s="33" customFormat="1" ht="20.25">
      <c r="B13" s="37" t="s">
        <v>41</v>
      </c>
      <c r="C13" s="29" t="s">
        <v>3</v>
      </c>
      <c r="D13" s="65"/>
      <c r="E13" s="65"/>
      <c r="F13" s="65"/>
      <c r="G13" s="65"/>
      <c r="H13" s="78" t="s">
        <v>15</v>
      </c>
      <c r="I13" s="74">
        <f>I34</f>
        <v>0.3460555554317515</v>
      </c>
    </row>
    <row r="14" spans="2:9" s="33" customFormat="1" ht="20.25">
      <c r="B14" s="37" t="s">
        <v>42</v>
      </c>
      <c r="C14" s="29" t="s">
        <v>4</v>
      </c>
      <c r="D14" s="65"/>
      <c r="E14" s="65"/>
      <c r="F14" s="65"/>
      <c r="G14" s="65"/>
      <c r="H14" s="34" t="s">
        <v>22</v>
      </c>
      <c r="I14" s="74">
        <f>I37</f>
        <v>0.054009254305185966</v>
      </c>
    </row>
    <row r="15" spans="2:9" s="33" customFormat="1" ht="20.25">
      <c r="B15" s="37" t="s">
        <v>43</v>
      </c>
      <c r="C15" s="29" t="s">
        <v>5</v>
      </c>
      <c r="D15" s="65"/>
      <c r="E15" s="65"/>
      <c r="F15" s="65"/>
      <c r="G15" s="65"/>
      <c r="H15" s="34" t="s">
        <v>19</v>
      </c>
      <c r="I15" s="74">
        <f>I36</f>
        <v>0.10274243336616354</v>
      </c>
    </row>
    <row r="16" spans="2:9" s="33" customFormat="1" ht="20.25">
      <c r="B16" s="37" t="s">
        <v>44</v>
      </c>
      <c r="C16" s="29" t="s">
        <v>6</v>
      </c>
      <c r="D16" s="65"/>
      <c r="E16" s="65"/>
      <c r="F16" s="65"/>
      <c r="G16" s="65"/>
      <c r="H16" s="38" t="s">
        <v>27</v>
      </c>
      <c r="I16" s="74">
        <f>I39</f>
        <v>0.016035119576923315</v>
      </c>
    </row>
    <row r="17" spans="2:9" s="33" customFormat="1" ht="21" thickBot="1">
      <c r="B17" s="39" t="s">
        <v>45</v>
      </c>
      <c r="C17" s="31" t="s">
        <v>7</v>
      </c>
      <c r="D17" s="65"/>
      <c r="E17" s="65"/>
      <c r="F17" s="65"/>
      <c r="G17" s="65"/>
      <c r="H17" s="40" t="s">
        <v>32</v>
      </c>
      <c r="I17" s="75">
        <f>I41</f>
        <v>0.0003506704608999583</v>
      </c>
    </row>
    <row r="18" spans="2:9" s="33" customFormat="1" ht="21" thickBot="1">
      <c r="B18" s="58"/>
      <c r="C18" s="65"/>
      <c r="D18" s="65"/>
      <c r="E18" s="65"/>
      <c r="F18" s="65"/>
      <c r="G18" s="65"/>
      <c r="H18" s="59"/>
      <c r="I18" s="60"/>
    </row>
    <row r="19" spans="2:9" s="33" customFormat="1" ht="21" thickBot="1">
      <c r="B19" s="58"/>
      <c r="C19" s="65"/>
      <c r="D19" s="57"/>
      <c r="E19" s="66"/>
      <c r="F19" s="64"/>
      <c r="G19" s="14"/>
      <c r="H19" s="67" t="s">
        <v>49</v>
      </c>
      <c r="I19" s="71">
        <f>I43</f>
        <v>0.8947878681138157</v>
      </c>
    </row>
    <row r="20" spans="2:9" s="33" customFormat="1" ht="21" thickBot="1">
      <c r="B20" s="58"/>
      <c r="C20" s="65"/>
      <c r="D20" s="65"/>
      <c r="E20" s="66"/>
      <c r="F20" s="64"/>
      <c r="G20" s="14"/>
      <c r="H20" s="70" t="s">
        <v>50</v>
      </c>
      <c r="I20" s="72">
        <v>1.21</v>
      </c>
    </row>
    <row r="21" spans="2:9" s="33" customFormat="1" ht="21" thickBot="1">
      <c r="B21" s="61"/>
      <c r="C21" s="68"/>
      <c r="D21" s="68"/>
      <c r="E21" s="80" t="s">
        <v>34</v>
      </c>
      <c r="F21" s="81"/>
      <c r="G21" s="82"/>
      <c r="H21" s="83" t="s">
        <v>51</v>
      </c>
      <c r="I21" s="79">
        <f>ABS(I19-I20)</f>
        <v>0.31521213188618424</v>
      </c>
    </row>
    <row r="22" spans="2:9" s="3" customFormat="1" ht="18.75">
      <c r="B22" s="6"/>
      <c r="C22" s="7"/>
      <c r="D22" s="7"/>
      <c r="E22" s="7"/>
      <c r="F22" s="7"/>
      <c r="G22" s="69"/>
      <c r="H22" s="10"/>
      <c r="I22" s="9"/>
    </row>
    <row r="23" spans="2:9" s="3" customFormat="1" ht="18.75">
      <c r="B23" s="6"/>
      <c r="C23" s="7"/>
      <c r="D23" s="7"/>
      <c r="E23" s="7"/>
      <c r="F23" s="7"/>
      <c r="G23" s="69"/>
      <c r="H23" s="10"/>
      <c r="I23" s="9"/>
    </row>
    <row r="24" spans="2:9" s="3" customFormat="1" ht="18.75">
      <c r="B24" s="6"/>
      <c r="C24" s="7"/>
      <c r="D24" s="7"/>
      <c r="E24" s="7"/>
      <c r="F24" s="7"/>
      <c r="G24" s="69"/>
      <c r="H24" s="10"/>
      <c r="I24" s="9"/>
    </row>
    <row r="25" s="3" customFormat="1" ht="18.75"/>
    <row r="26" s="3" customFormat="1" ht="18.75"/>
    <row r="27" spans="2:9" s="3" customFormat="1" ht="18.75">
      <c r="B27" s="42" t="s">
        <v>9</v>
      </c>
      <c r="C27" s="43">
        <f aca="true" t="shared" si="0" ref="C27:H27">(C6/C4)</f>
        <v>0.06080343213728549</v>
      </c>
      <c r="D27" s="43">
        <f t="shared" si="0"/>
        <v>0.008260105448154658</v>
      </c>
      <c r="E27" s="43">
        <f t="shared" si="0"/>
        <v>0.007586477987421383</v>
      </c>
      <c r="F27" s="43">
        <f t="shared" si="0"/>
        <v>0.22952212389380533</v>
      </c>
      <c r="G27" s="43">
        <f t="shared" si="0"/>
        <v>0.04860912981455065</v>
      </c>
      <c r="H27" s="43">
        <f t="shared" si="0"/>
        <v>0.0024425287356321843</v>
      </c>
      <c r="I27" s="43">
        <f>SUM(C27:H27)</f>
        <v>0.3572237980168497</v>
      </c>
    </row>
    <row r="28" spans="2:9" s="4" customFormat="1" ht="18.75">
      <c r="B28" s="42" t="s">
        <v>10</v>
      </c>
      <c r="C28" s="44">
        <f aca="true" t="shared" si="1" ref="C28:H28">(C27/$I27*100)</f>
        <v>17.021103430073683</v>
      </c>
      <c r="D28" s="44">
        <f t="shared" si="1"/>
        <v>2.312305477409722</v>
      </c>
      <c r="E28" s="44">
        <f t="shared" si="1"/>
        <v>2.123732525531107</v>
      </c>
      <c r="F28" s="44">
        <f t="shared" si="1"/>
        <v>64.25163305692728</v>
      </c>
      <c r="G28" s="44">
        <f t="shared" si="1"/>
        <v>13.607472426083389</v>
      </c>
      <c r="H28" s="44">
        <f t="shared" si="1"/>
        <v>0.6837530839748178</v>
      </c>
      <c r="I28" s="44">
        <f>SUM(C28:H28)-C28-D28</f>
        <v>80.6665910925166</v>
      </c>
    </row>
    <row r="29" spans="1:9" s="3" customFormat="1" ht="18.75">
      <c r="A29" s="4"/>
      <c r="B29" s="41"/>
      <c r="C29" s="41"/>
      <c r="D29" s="41"/>
      <c r="E29" s="41"/>
      <c r="F29" s="41"/>
      <c r="G29" s="41"/>
      <c r="H29" s="41"/>
      <c r="I29" s="41"/>
    </row>
    <row r="30" spans="2:9" s="3" customFormat="1" ht="18.75">
      <c r="B30" s="42" t="s">
        <v>11</v>
      </c>
      <c r="C30" s="45" t="s">
        <v>2</v>
      </c>
      <c r="D30" s="45" t="s">
        <v>3</v>
      </c>
      <c r="E30" s="45" t="s">
        <v>4</v>
      </c>
      <c r="F30" s="45" t="s">
        <v>5</v>
      </c>
      <c r="G30" s="45" t="s">
        <v>6</v>
      </c>
      <c r="H30" s="45" t="s">
        <v>7</v>
      </c>
      <c r="I30" s="45" t="s">
        <v>8</v>
      </c>
    </row>
    <row r="31" spans="2:9" s="3" customFormat="1" ht="18.75">
      <c r="B31" s="42" t="s">
        <v>12</v>
      </c>
      <c r="C31" s="46">
        <f>C28*0.06</f>
        <v>1.021266205804421</v>
      </c>
      <c r="D31" s="46">
        <f>D28*0.06</f>
        <v>0.1387383286445833</v>
      </c>
      <c r="E31" s="46">
        <f>E28/$I28*(100-$C31-$D31)</f>
        <v>2.6021889651044274</v>
      </c>
      <c r="F31" s="46">
        <f>F28/$I28*(100-$C31-$D31)</f>
        <v>78.72690582297439</v>
      </c>
      <c r="G31" s="46">
        <f>G28/$I28*(100-$C31-$D31)</f>
        <v>16.673104623314916</v>
      </c>
      <c r="H31" s="46">
        <f>H28/$I28*(100-$C31-$D31)</f>
        <v>0.837796054157259</v>
      </c>
      <c r="I31" s="46">
        <f>SUM(C31:H31)</f>
        <v>99.99999999999999</v>
      </c>
    </row>
    <row r="32" spans="2:9" s="3" customFormat="1" ht="18.75">
      <c r="B32" s="42" t="s">
        <v>13</v>
      </c>
      <c r="C32" s="46">
        <f aca="true" t="shared" si="2" ref="C32:H32">(C28-C31)/2+C28</f>
        <v>25.021022042208315</v>
      </c>
      <c r="D32" s="46">
        <f t="shared" si="2"/>
        <v>3.3990890517922914</v>
      </c>
      <c r="E32" s="46">
        <f t="shared" si="2"/>
        <v>1.8845043057444468</v>
      </c>
      <c r="F32" s="46">
        <f t="shared" si="2"/>
        <v>57.01399667390372</v>
      </c>
      <c r="G32" s="46">
        <f t="shared" si="2"/>
        <v>12.074656327467626</v>
      </c>
      <c r="H32" s="46">
        <f t="shared" si="2"/>
        <v>0.6067315988835973</v>
      </c>
      <c r="I32" s="46">
        <f>SUM(C32:H32)</f>
        <v>100</v>
      </c>
    </row>
    <row r="33" spans="2:9" s="3" customFormat="1" ht="18.75">
      <c r="B33" s="41"/>
      <c r="C33" s="41"/>
      <c r="D33" s="41"/>
      <c r="E33" s="41"/>
      <c r="F33" s="41"/>
      <c r="G33" s="41"/>
      <c r="H33" s="41"/>
      <c r="I33" s="41"/>
    </row>
    <row r="34" spans="2:9" s="3" customFormat="1" ht="18.75">
      <c r="B34" s="47" t="s">
        <v>14</v>
      </c>
      <c r="C34" s="45" t="s">
        <v>15</v>
      </c>
      <c r="D34" s="45" t="s">
        <v>16</v>
      </c>
      <c r="E34" s="47" t="s">
        <v>17</v>
      </c>
      <c r="F34" s="43">
        <f>F32*H31*G32*2/10000</f>
        <v>0.11535185181058383</v>
      </c>
      <c r="G34" s="43">
        <f>H32*G31*F32*2/10000</f>
        <v>0.11535185181058383</v>
      </c>
      <c r="H34" s="43">
        <f>H32*F31*G32*2/10000</f>
        <v>0.11535185181058384</v>
      </c>
      <c r="I34" s="43">
        <f>SUM(F34:H34)</f>
        <v>0.3460555554317515</v>
      </c>
    </row>
    <row r="35" spans="2:9" s="3" customFormat="1" ht="18.75">
      <c r="B35" s="47" t="s">
        <v>14</v>
      </c>
      <c r="C35" s="47" t="s">
        <v>18</v>
      </c>
      <c r="D35" s="41"/>
      <c r="E35" s="41"/>
      <c r="F35" s="43">
        <f>G32*G31*G32/10000</f>
        <v>0.24308940606347587</v>
      </c>
      <c r="G35" s="48"/>
      <c r="H35" s="48"/>
      <c r="I35" s="43">
        <f>F35</f>
        <v>0.24308940606347587</v>
      </c>
    </row>
    <row r="36" spans="2:9" s="3" customFormat="1" ht="18.75">
      <c r="B36" s="47" t="s">
        <v>14</v>
      </c>
      <c r="C36" s="47" t="s">
        <v>19</v>
      </c>
      <c r="D36" s="47" t="s">
        <v>20</v>
      </c>
      <c r="E36" s="47" t="s">
        <v>21</v>
      </c>
      <c r="F36" s="43">
        <f>C32*H31*G32*2/10000</f>
        <v>0.05062302934611208</v>
      </c>
      <c r="G36" s="43">
        <f>H32*G31*C32*2/10000</f>
        <v>0.05062302934611208</v>
      </c>
      <c r="H36" s="43">
        <f>H32*C31*G32*2/10000</f>
        <v>0.0014963746739393702</v>
      </c>
      <c r="I36" s="43">
        <f>SUM(F36:H36)</f>
        <v>0.10274243336616354</v>
      </c>
    </row>
    <row r="37" spans="2:9" s="3" customFormat="1" ht="18.75">
      <c r="B37" s="47" t="s">
        <v>14</v>
      </c>
      <c r="C37" s="47" t="s">
        <v>22</v>
      </c>
      <c r="D37" s="47" t="s">
        <v>23</v>
      </c>
      <c r="E37" s="47" t="s">
        <v>24</v>
      </c>
      <c r="F37" s="43">
        <f>E32*F31*H32*2/10000</f>
        <v>0.018003084768395322</v>
      </c>
      <c r="G37" s="43">
        <f>F32*E31*H32*2/10000</f>
        <v>0.018003084768395322</v>
      </c>
      <c r="H37" s="43">
        <f>F32*H31*E32*2/10000</f>
        <v>0.01800308476839532</v>
      </c>
      <c r="I37" s="43">
        <f>SUM(F37:H37)</f>
        <v>0.054009254305185966</v>
      </c>
    </row>
    <row r="38" spans="2:9" s="3" customFormat="1" ht="18.75">
      <c r="B38" s="47" t="s">
        <v>14</v>
      </c>
      <c r="C38" s="47" t="s">
        <v>25</v>
      </c>
      <c r="D38" s="47" t="s">
        <v>26</v>
      </c>
      <c r="E38" s="47"/>
      <c r="F38" s="43">
        <f>E32*G31*G32*2/10000</f>
        <v>0.07587843827329152</v>
      </c>
      <c r="G38" s="43">
        <f>G32*E31*G32/10000</f>
        <v>0.03793921913664577</v>
      </c>
      <c r="H38" s="43"/>
      <c r="I38" s="43">
        <f>SUM(F38:H38)</f>
        <v>0.1138176574099373</v>
      </c>
    </row>
    <row r="39" spans="2:9" s="3" customFormat="1" ht="18.75">
      <c r="B39" s="47" t="s">
        <v>14</v>
      </c>
      <c r="C39" s="44" t="s">
        <v>27</v>
      </c>
      <c r="D39" s="44" t="s">
        <v>28</v>
      </c>
      <c r="E39" s="44" t="s">
        <v>29</v>
      </c>
      <c r="F39" s="43">
        <f>C32*E31*H32*2/10000</f>
        <v>0.007900789404296319</v>
      </c>
      <c r="G39" s="43">
        <f>E32*C31*H32*2/10000</f>
        <v>0.00023354076833067913</v>
      </c>
      <c r="H39" s="43">
        <f>C32*H31*E32*2/10000</f>
        <v>0.007900789404296317</v>
      </c>
      <c r="I39" s="43">
        <f>F39+G39+H39</f>
        <v>0.016035119576923315</v>
      </c>
    </row>
    <row r="40" spans="2:9" s="3" customFormat="1" ht="18.75">
      <c r="B40" s="47" t="s">
        <v>14</v>
      </c>
      <c r="C40" s="47" t="s">
        <v>30</v>
      </c>
      <c r="D40" s="47" t="s">
        <v>31</v>
      </c>
      <c r="E40" s="47"/>
      <c r="F40" s="43">
        <f>E32*E31*G32*2/10000</f>
        <v>0.01184242762370791</v>
      </c>
      <c r="G40" s="43">
        <f>E32*G31*E32/10000</f>
        <v>0.0059212138118539545</v>
      </c>
      <c r="H40" s="43"/>
      <c r="I40" s="43">
        <f>F40+G40</f>
        <v>0.017763641435561865</v>
      </c>
    </row>
    <row r="41" spans="2:9" s="3" customFormat="1" ht="18.75">
      <c r="B41" s="47" t="s">
        <v>14</v>
      </c>
      <c r="C41" s="44" t="s">
        <v>32</v>
      </c>
      <c r="D41" s="44" t="s">
        <v>33</v>
      </c>
      <c r="E41" s="44" t="s">
        <v>34</v>
      </c>
      <c r="F41" s="43">
        <f>D32*H31*H32*2/10000</f>
        <v>0.000345563180690629</v>
      </c>
      <c r="G41" s="43">
        <f>H32*D31*H32/10000</f>
        <v>5.107280209329322E-06</v>
      </c>
      <c r="H41" s="43" t="s">
        <v>34</v>
      </c>
      <c r="I41" s="43">
        <f>SUM(F41:H41)</f>
        <v>0.0003506704608999583</v>
      </c>
    </row>
    <row r="42" spans="2:9" s="3" customFormat="1" ht="18.75">
      <c r="B42" s="47" t="s">
        <v>14</v>
      </c>
      <c r="C42" s="44" t="s">
        <v>35</v>
      </c>
      <c r="D42" s="44" t="s">
        <v>34</v>
      </c>
      <c r="E42" s="44" t="s">
        <v>34</v>
      </c>
      <c r="F42" s="43">
        <f>E32*E31*E32/10000</f>
        <v>0.0009241300639164868</v>
      </c>
      <c r="G42" s="43" t="s">
        <v>34</v>
      </c>
      <c r="H42" s="43" t="s">
        <v>34</v>
      </c>
      <c r="I42" s="43">
        <f>SUM(F42:H42)</f>
        <v>0.0009241300639164868</v>
      </c>
    </row>
    <row r="43" spans="2:9" s="3" customFormat="1" ht="18.75">
      <c r="B43" s="49" t="s">
        <v>34</v>
      </c>
      <c r="C43" s="49" t="s">
        <v>36</v>
      </c>
      <c r="D43" s="50"/>
      <c r="E43" s="50"/>
      <c r="F43" s="51"/>
      <c r="G43" s="51"/>
      <c r="H43" s="52" t="s">
        <v>34</v>
      </c>
      <c r="I43" s="53">
        <f>SUM(I34:I42)</f>
        <v>0.8947878681138157</v>
      </c>
    </row>
    <row r="44" spans="2:9" s="3" customFormat="1" ht="18.75">
      <c r="B44" s="49" t="s">
        <v>34</v>
      </c>
      <c r="C44" s="49" t="s">
        <v>37</v>
      </c>
      <c r="D44" s="50"/>
      <c r="E44" s="50"/>
      <c r="F44" s="51"/>
      <c r="G44" s="51"/>
      <c r="H44" s="52" t="s">
        <v>34</v>
      </c>
      <c r="I44" s="53">
        <f>I34+I35+I36</f>
        <v>0.6918873948613908</v>
      </c>
    </row>
    <row r="45" s="3" customFormat="1" ht="18.75">
      <c r="I45" s="8"/>
    </row>
  </sheetData>
  <sheetProtection password="CDC0" sheet="1" objects="1" scenarios="1"/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 der TAG mit ECN 42</dc:title>
  <dc:subject/>
  <dc:creator>Inst. IV</dc:creator>
  <cp:keywords/>
  <dc:description/>
  <cp:lastModifiedBy>mabel</cp:lastModifiedBy>
  <cp:lastPrinted>2002-04-10T14:40:54Z</cp:lastPrinted>
  <dcterms:created xsi:type="dcterms:W3CDTF">1998-11-17T08:38:57Z</dcterms:created>
  <dcterms:modified xsi:type="dcterms:W3CDTF">2008-12-17T12:23:14Z</dcterms:modified>
  <cp:category/>
  <cp:version/>
  <cp:contentType/>
  <cp:contentStatus/>
</cp:coreProperties>
</file>