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showInkAnnotation="0" codeName="ThisWorkbook" autoCompressPictures="0"/>
  <bookViews>
    <workbookView xWindow="650" yWindow="240" windowWidth="13020" windowHeight="10460" firstSheet="1" activeTab="4"/>
  </bookViews>
  <sheets>
    <sheet name="INPUT Data" sheetId="1" r:id="rId1"/>
    <sheet name="Table" sheetId="2" r:id="rId2"/>
    <sheet name="Performance" sheetId="12" r:id="rId3"/>
    <sheet name="Frequency graph" sheetId="11" r:id="rId4"/>
    <sheet name="Profile graph" sheetId="10" r:id="rId5"/>
    <sheet name="Cumulative graph" sheetId="14" r:id="rId6"/>
    <sheet name="DG" sheetId="9" r:id="rId7"/>
    <sheet name="Export Data" sheetId="4" r:id="rId8"/>
    <sheet name="Info" sheetId="7" r:id="rId9"/>
  </sheets>
  <definedNames>
    <definedName name="_xlnm.Print_Area" localSheetId="7">'Export Data'!$A$1:$L$41</definedName>
    <definedName name="_xlnm.Print_Area" localSheetId="0">'INPUT Data'!$A$5:$R$121</definedName>
    <definedName name="_xlnm.Print_Area" localSheetId="2">Performance!$A$1:$P$43</definedName>
    <definedName name="_xlnm.Print_Area" localSheetId="1">Table!$B$5:$L$81</definedName>
  </definedNames>
  <calcPr calcId="124519" concurrentCalc="0"/>
</workbook>
</file>

<file path=xl/calcChain.xml><?xml version="1.0" encoding="utf-8"?>
<calcChain xmlns="http://schemas.openxmlformats.org/spreadsheetml/2006/main">
  <c r="D67" i="2"/>
  <c r="D7"/>
  <c r="E25" i="12"/>
  <c r="E67" i="2"/>
  <c r="E7"/>
  <c r="F25" i="12"/>
  <c r="F67" i="2"/>
  <c r="F7"/>
  <c r="G25" i="12"/>
  <c r="G67" i="2"/>
  <c r="G7"/>
  <c r="H25" i="12"/>
  <c r="H67" i="2"/>
  <c r="H7"/>
  <c r="I25" i="12"/>
  <c r="I67" i="2"/>
  <c r="I7"/>
  <c r="J25" i="12"/>
  <c r="J67" i="2"/>
  <c r="J7"/>
  <c r="K25" i="12"/>
  <c r="K67" i="2"/>
  <c r="K7"/>
  <c r="L25" i="12"/>
  <c r="L67" i="2"/>
  <c r="L7"/>
  <c r="M25" i="12"/>
  <c r="N25"/>
  <c r="E26"/>
  <c r="F26"/>
  <c r="G26"/>
  <c r="H26"/>
  <c r="I26"/>
  <c r="J26"/>
  <c r="K26"/>
  <c r="L26"/>
  <c r="M26"/>
  <c r="N26"/>
  <c r="E27"/>
  <c r="F27"/>
  <c r="G27"/>
  <c r="H27"/>
  <c r="I27"/>
  <c r="J27"/>
  <c r="K27"/>
  <c r="L27"/>
  <c r="M27"/>
  <c r="N27"/>
  <c r="E28"/>
  <c r="F28"/>
  <c r="G28"/>
  <c r="H28"/>
  <c r="I28"/>
  <c r="J28"/>
  <c r="K28"/>
  <c r="L28"/>
  <c r="M28"/>
  <c r="N28"/>
  <c r="E29"/>
  <c r="F29"/>
  <c r="G29"/>
  <c r="H29"/>
  <c r="I29"/>
  <c r="J29"/>
  <c r="K29"/>
  <c r="L29"/>
  <c r="M29"/>
  <c r="N29"/>
  <c r="E30"/>
  <c r="F30"/>
  <c r="G30"/>
  <c r="H30"/>
  <c r="I30"/>
  <c r="J30"/>
  <c r="K30"/>
  <c r="L30"/>
  <c r="M30"/>
  <c r="N30"/>
  <c r="E31"/>
  <c r="F31"/>
  <c r="G31"/>
  <c r="H31"/>
  <c r="I31"/>
  <c r="J31"/>
  <c r="K31"/>
  <c r="L31"/>
  <c r="M31"/>
  <c r="N31"/>
  <c r="E32"/>
  <c r="F32"/>
  <c r="G32"/>
  <c r="H32"/>
  <c r="I32"/>
  <c r="J32"/>
  <c r="K32"/>
  <c r="L32"/>
  <c r="M32"/>
  <c r="N32"/>
  <c r="E33"/>
  <c r="F33"/>
  <c r="G33"/>
  <c r="H33"/>
  <c r="I33"/>
  <c r="J33"/>
  <c r="K33"/>
  <c r="L33"/>
  <c r="M33"/>
  <c r="N33"/>
  <c r="E34"/>
  <c r="F34"/>
  <c r="G34"/>
  <c r="H34"/>
  <c r="I34"/>
  <c r="J34"/>
  <c r="K34"/>
  <c r="L34"/>
  <c r="M34"/>
  <c r="N34"/>
  <c r="E35"/>
  <c r="F35"/>
  <c r="G35"/>
  <c r="H35"/>
  <c r="I35"/>
  <c r="J35"/>
  <c r="K35"/>
  <c r="L35"/>
  <c r="M35"/>
  <c r="N35"/>
  <c r="E36"/>
  <c r="F36"/>
  <c r="G36"/>
  <c r="H36"/>
  <c r="I36"/>
  <c r="J36"/>
  <c r="K36"/>
  <c r="L36"/>
  <c r="M36"/>
  <c r="N36"/>
  <c r="E37"/>
  <c r="F37"/>
  <c r="G37"/>
  <c r="H37"/>
  <c r="I37"/>
  <c r="J37"/>
  <c r="K37"/>
  <c r="L37"/>
  <c r="M37"/>
  <c r="N37"/>
  <c r="E38"/>
  <c r="F38"/>
  <c r="G38"/>
  <c r="H38"/>
  <c r="I38"/>
  <c r="J38"/>
  <c r="K38"/>
  <c r="L38"/>
  <c r="M38"/>
  <c r="N38"/>
  <c r="E39"/>
  <c r="F39"/>
  <c r="G39"/>
  <c r="H39"/>
  <c r="I39"/>
  <c r="J39"/>
  <c r="K39"/>
  <c r="L39"/>
  <c r="M39"/>
  <c r="N39"/>
  <c r="E40"/>
  <c r="F40"/>
  <c r="G40"/>
  <c r="H40"/>
  <c r="I40"/>
  <c r="J40"/>
  <c r="K40"/>
  <c r="L40"/>
  <c r="M40"/>
  <c r="N40"/>
  <c r="E41"/>
  <c r="F41"/>
  <c r="G41"/>
  <c r="H41"/>
  <c r="I41"/>
  <c r="J41"/>
  <c r="K41"/>
  <c r="L41"/>
  <c r="M41"/>
  <c r="N41"/>
  <c r="E42"/>
  <c r="F42"/>
  <c r="G42"/>
  <c r="H42"/>
  <c r="I42"/>
  <c r="J42"/>
  <c r="K42"/>
  <c r="L42"/>
  <c r="M42"/>
  <c r="N42"/>
  <c r="E43"/>
  <c r="F43"/>
  <c r="G43"/>
  <c r="H43"/>
  <c r="I43"/>
  <c r="J43"/>
  <c r="K43"/>
  <c r="L43"/>
  <c r="M43"/>
  <c r="N43"/>
  <c r="E24"/>
  <c r="F24"/>
  <c r="G24"/>
  <c r="H24"/>
  <c r="I24"/>
  <c r="J24"/>
  <c r="K24"/>
  <c r="L24"/>
  <c r="M24"/>
  <c r="N24"/>
  <c r="E3"/>
  <c r="F3"/>
  <c r="G3"/>
  <c r="H3"/>
  <c r="I3"/>
  <c r="J3"/>
  <c r="K3"/>
  <c r="L3"/>
  <c r="M3"/>
  <c r="N3"/>
  <c r="E4"/>
  <c r="F4"/>
  <c r="G4"/>
  <c r="H4"/>
  <c r="I4"/>
  <c r="J4"/>
  <c r="K4"/>
  <c r="L4"/>
  <c r="M4"/>
  <c r="N4"/>
  <c r="E5"/>
  <c r="F5"/>
  <c r="G5"/>
  <c r="H5"/>
  <c r="I5"/>
  <c r="J5"/>
  <c r="K5"/>
  <c r="L5"/>
  <c r="M5"/>
  <c r="N5"/>
  <c r="E6"/>
  <c r="F6"/>
  <c r="G6"/>
  <c r="H6"/>
  <c r="I6"/>
  <c r="J6"/>
  <c r="K6"/>
  <c r="L6"/>
  <c r="M6"/>
  <c r="N6"/>
  <c r="E7"/>
  <c r="F7"/>
  <c r="G7"/>
  <c r="H7"/>
  <c r="I7"/>
  <c r="J7"/>
  <c r="K7"/>
  <c r="L7"/>
  <c r="M7"/>
  <c r="N7"/>
  <c r="E8"/>
  <c r="F8"/>
  <c r="G8"/>
  <c r="H8"/>
  <c r="I8"/>
  <c r="J8"/>
  <c r="K8"/>
  <c r="L8"/>
  <c r="M8"/>
  <c r="N8"/>
  <c r="E9"/>
  <c r="F9"/>
  <c r="G9"/>
  <c r="H9"/>
  <c r="I9"/>
  <c r="J9"/>
  <c r="K9"/>
  <c r="L9"/>
  <c r="M9"/>
  <c r="N9"/>
  <c r="E10"/>
  <c r="F10"/>
  <c r="G10"/>
  <c r="H10"/>
  <c r="I10"/>
  <c r="J10"/>
  <c r="K10"/>
  <c r="L10"/>
  <c r="M10"/>
  <c r="N10"/>
  <c r="E11"/>
  <c r="F11"/>
  <c r="G11"/>
  <c r="H11"/>
  <c r="I11"/>
  <c r="J11"/>
  <c r="K11"/>
  <c r="L11"/>
  <c r="M11"/>
  <c r="N11"/>
  <c r="E12"/>
  <c r="F12"/>
  <c r="G12"/>
  <c r="H12"/>
  <c r="I12"/>
  <c r="J12"/>
  <c r="K12"/>
  <c r="L12"/>
  <c r="M12"/>
  <c r="N12"/>
  <c r="E13"/>
  <c r="F13"/>
  <c r="G13"/>
  <c r="H13"/>
  <c r="I13"/>
  <c r="J13"/>
  <c r="K13"/>
  <c r="L13"/>
  <c r="M13"/>
  <c r="N13"/>
  <c r="E14"/>
  <c r="F14"/>
  <c r="G14"/>
  <c r="H14"/>
  <c r="I14"/>
  <c r="J14"/>
  <c r="K14"/>
  <c r="L14"/>
  <c r="M14"/>
  <c r="N14"/>
  <c r="E15"/>
  <c r="F15"/>
  <c r="G15"/>
  <c r="H15"/>
  <c r="I15"/>
  <c r="J15"/>
  <c r="K15"/>
  <c r="L15"/>
  <c r="M15"/>
  <c r="N15"/>
  <c r="E16"/>
  <c r="F16"/>
  <c r="G16"/>
  <c r="H16"/>
  <c r="I16"/>
  <c r="J16"/>
  <c r="K16"/>
  <c r="L16"/>
  <c r="M16"/>
  <c r="N16"/>
  <c r="E17"/>
  <c r="F17"/>
  <c r="G17"/>
  <c r="H17"/>
  <c r="I17"/>
  <c r="J17"/>
  <c r="K17"/>
  <c r="L17"/>
  <c r="M17"/>
  <c r="N17"/>
  <c r="E18"/>
  <c r="F18"/>
  <c r="G18"/>
  <c r="H18"/>
  <c r="I18"/>
  <c r="J18"/>
  <c r="K18"/>
  <c r="L18"/>
  <c r="M18"/>
  <c r="N18"/>
  <c r="E19"/>
  <c r="F19"/>
  <c r="G19"/>
  <c r="H19"/>
  <c r="I19"/>
  <c r="J19"/>
  <c r="K19"/>
  <c r="L19"/>
  <c r="M19"/>
  <c r="N19"/>
  <c r="E20"/>
  <c r="F20"/>
  <c r="G20"/>
  <c r="H20"/>
  <c r="I20"/>
  <c r="J20"/>
  <c r="K20"/>
  <c r="L20"/>
  <c r="M20"/>
  <c r="N20"/>
  <c r="E21"/>
  <c r="F21"/>
  <c r="G21"/>
  <c r="H21"/>
  <c r="I21"/>
  <c r="J21"/>
  <c r="K21"/>
  <c r="L21"/>
  <c r="M21"/>
  <c r="N21"/>
  <c r="E2"/>
  <c r="F2"/>
  <c r="G2"/>
  <c r="H2"/>
  <c r="I2"/>
  <c r="J2"/>
  <c r="K2"/>
  <c r="L2"/>
  <c r="M2"/>
  <c r="N2"/>
  <c r="A1" i="4"/>
  <c r="B1"/>
  <c r="C1"/>
  <c r="D1"/>
  <c r="E1"/>
  <c r="F1"/>
  <c r="G1"/>
  <c r="H1"/>
  <c r="I1"/>
  <c r="J1"/>
  <c r="K1"/>
  <c r="L1"/>
  <c r="L68" i="2"/>
  <c r="L69"/>
  <c r="L72"/>
  <c r="L71"/>
  <c r="L70"/>
  <c r="K68"/>
  <c r="K69"/>
  <c r="K72"/>
  <c r="K71"/>
  <c r="K70"/>
  <c r="J68"/>
  <c r="J69"/>
  <c r="J72"/>
  <c r="J71"/>
  <c r="J70"/>
  <c r="I68"/>
  <c r="I69"/>
  <c r="I72"/>
  <c r="I71"/>
  <c r="I70"/>
  <c r="H68"/>
  <c r="H69"/>
  <c r="H72"/>
  <c r="H71"/>
  <c r="H70"/>
  <c r="G68"/>
  <c r="G69"/>
  <c r="G72"/>
  <c r="G71"/>
  <c r="G70"/>
  <c r="F68"/>
  <c r="F69"/>
  <c r="F72"/>
  <c r="F71"/>
  <c r="F70"/>
  <c r="E68"/>
  <c r="E69"/>
  <c r="E72"/>
  <c r="E71"/>
  <c r="E70"/>
  <c r="D68"/>
  <c r="L52"/>
  <c r="L53"/>
  <c r="L54"/>
  <c r="L57"/>
  <c r="L56"/>
  <c r="L55"/>
  <c r="K52"/>
  <c r="K53"/>
  <c r="K54"/>
  <c r="K57"/>
  <c r="K56"/>
  <c r="K55"/>
  <c r="J52"/>
  <c r="J53"/>
  <c r="J54"/>
  <c r="J57"/>
  <c r="J56"/>
  <c r="J55"/>
  <c r="I52"/>
  <c r="I53"/>
  <c r="I54"/>
  <c r="I57"/>
  <c r="I56"/>
  <c r="I55"/>
  <c r="H52"/>
  <c r="H53"/>
  <c r="H54"/>
  <c r="H57"/>
  <c r="H56"/>
  <c r="H55"/>
  <c r="G52"/>
  <c r="G53"/>
  <c r="G54"/>
  <c r="G57"/>
  <c r="G56"/>
  <c r="G55"/>
  <c r="F52"/>
  <c r="F53"/>
  <c r="F54"/>
  <c r="F57"/>
  <c r="F56"/>
  <c r="F55"/>
  <c r="E52"/>
  <c r="E53"/>
  <c r="E54"/>
  <c r="E57"/>
  <c r="E56"/>
  <c r="E55"/>
  <c r="D53"/>
  <c r="M67"/>
  <c r="D79"/>
  <c r="P79"/>
  <c r="D52"/>
  <c r="M52"/>
  <c r="D64"/>
  <c r="P64"/>
  <c r="J37"/>
  <c r="D37"/>
  <c r="E37"/>
  <c r="F37"/>
  <c r="G37"/>
  <c r="H37"/>
  <c r="I37"/>
  <c r="M37"/>
  <c r="D49"/>
  <c r="P49"/>
  <c r="J22"/>
  <c r="D22"/>
  <c r="E22"/>
  <c r="F22"/>
  <c r="G22"/>
  <c r="H22"/>
  <c r="I22"/>
  <c r="M22"/>
  <c r="D34"/>
  <c r="P34"/>
  <c r="C34"/>
  <c r="M7"/>
  <c r="D19"/>
  <c r="P19"/>
  <c r="O102" i="1"/>
  <c r="O80"/>
  <c r="O56"/>
  <c r="O33"/>
  <c r="O99"/>
  <c r="O100"/>
  <c r="O76"/>
  <c r="O77"/>
  <c r="O53"/>
  <c r="O54"/>
  <c r="O30"/>
  <c r="O31"/>
  <c r="C79" i="2"/>
  <c r="C64"/>
  <c r="C49"/>
  <c r="N79"/>
  <c r="N64"/>
  <c r="N49"/>
  <c r="N34"/>
  <c r="C19"/>
  <c r="N19"/>
  <c r="L37"/>
  <c r="L38"/>
  <c r="L39"/>
  <c r="L42"/>
  <c r="L41"/>
  <c r="L40"/>
  <c r="K37"/>
  <c r="K38"/>
  <c r="K39"/>
  <c r="K42"/>
  <c r="K41"/>
  <c r="K40"/>
  <c r="J38"/>
  <c r="J39"/>
  <c r="J42"/>
  <c r="J41"/>
  <c r="J40"/>
  <c r="I38"/>
  <c r="I39"/>
  <c r="I42"/>
  <c r="I41"/>
  <c r="I40"/>
  <c r="H38"/>
  <c r="H39"/>
  <c r="H42"/>
  <c r="H41"/>
  <c r="H40"/>
  <c r="G38"/>
  <c r="G39"/>
  <c r="G42"/>
  <c r="G41"/>
  <c r="G40"/>
  <c r="F38"/>
  <c r="F39"/>
  <c r="F42"/>
  <c r="F41"/>
  <c r="F40"/>
  <c r="E38"/>
  <c r="E39"/>
  <c r="E42"/>
  <c r="E41"/>
  <c r="E40"/>
  <c r="D38"/>
  <c r="L22"/>
  <c r="L23"/>
  <c r="L24"/>
  <c r="L27"/>
  <c r="L26"/>
  <c r="L25"/>
  <c r="K22"/>
  <c r="K23"/>
  <c r="K24"/>
  <c r="K27"/>
  <c r="K26"/>
  <c r="K25"/>
  <c r="J23"/>
  <c r="J24"/>
  <c r="J27"/>
  <c r="J26"/>
  <c r="J25"/>
  <c r="I23"/>
  <c r="I24"/>
  <c r="I27"/>
  <c r="I26"/>
  <c r="I25"/>
  <c r="H23"/>
  <c r="H24"/>
  <c r="H27"/>
  <c r="H26"/>
  <c r="H25"/>
  <c r="G23"/>
  <c r="G24"/>
  <c r="G27"/>
  <c r="G26"/>
  <c r="G25"/>
  <c r="F23"/>
  <c r="F24"/>
  <c r="F27"/>
  <c r="F26"/>
  <c r="F25"/>
  <c r="E23"/>
  <c r="E24"/>
  <c r="E27"/>
  <c r="E26"/>
  <c r="E25"/>
  <c r="D23"/>
  <c r="L8"/>
  <c r="L9"/>
  <c r="L12"/>
  <c r="L11"/>
  <c r="L10"/>
  <c r="K8"/>
  <c r="K9"/>
  <c r="K12"/>
  <c r="K11"/>
  <c r="K10"/>
  <c r="J8"/>
  <c r="J9"/>
  <c r="J12"/>
  <c r="J11"/>
  <c r="J10"/>
  <c r="I8"/>
  <c r="I9"/>
  <c r="I12"/>
  <c r="I11"/>
  <c r="I10"/>
  <c r="H8"/>
  <c r="H9"/>
  <c r="H12"/>
  <c r="H11"/>
  <c r="H10"/>
  <c r="G8"/>
  <c r="G9"/>
  <c r="G12"/>
  <c r="G11"/>
  <c r="G10"/>
  <c r="F8"/>
  <c r="F9"/>
  <c r="F12"/>
  <c r="F11"/>
  <c r="F10"/>
  <c r="E8"/>
  <c r="E9"/>
  <c r="E12"/>
  <c r="E11"/>
  <c r="E10"/>
  <c r="D8"/>
  <c r="D69"/>
  <c r="D72"/>
  <c r="D71"/>
  <c r="D70"/>
  <c r="C67"/>
  <c r="C68"/>
  <c r="C69"/>
  <c r="C70"/>
  <c r="C71"/>
  <c r="C72"/>
  <c r="C52"/>
  <c r="C53"/>
  <c r="C54"/>
  <c r="C55"/>
  <c r="C56"/>
  <c r="C57"/>
  <c r="C37"/>
  <c r="C38"/>
  <c r="C39"/>
  <c r="C40"/>
  <c r="C41"/>
  <c r="C42"/>
  <c r="C22"/>
  <c r="C23"/>
  <c r="C24"/>
  <c r="C25"/>
  <c r="C26"/>
  <c r="C27"/>
  <c r="D54"/>
  <c r="D57"/>
  <c r="D56"/>
  <c r="D55"/>
  <c r="D39"/>
  <c r="D42"/>
  <c r="D41"/>
  <c r="D40"/>
  <c r="D24"/>
  <c r="D27"/>
  <c r="D26"/>
  <c r="D25"/>
  <c r="D9"/>
  <c r="D12"/>
  <c r="D11"/>
  <c r="D10"/>
  <c r="O25" i="12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40"/>
  <c r="P40"/>
  <c r="O41"/>
  <c r="P41"/>
  <c r="O42"/>
  <c r="P42"/>
  <c r="O43"/>
  <c r="P43"/>
  <c r="O3"/>
  <c r="P3"/>
  <c r="O4"/>
  <c r="P4"/>
  <c r="O5"/>
  <c r="P5"/>
  <c r="O6"/>
  <c r="P6"/>
  <c r="O7"/>
  <c r="P7"/>
  <c r="O8"/>
  <c r="P8"/>
  <c r="O9"/>
  <c r="P9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C1" i="9"/>
  <c r="D1"/>
  <c r="E1"/>
  <c r="F1"/>
  <c r="G1"/>
  <c r="H1"/>
  <c r="I1"/>
  <c r="J1"/>
  <c r="B1"/>
  <c r="Q7" i="1"/>
  <c r="Q8"/>
  <c r="R7"/>
  <c r="R8"/>
  <c r="P9"/>
  <c r="B29"/>
  <c r="C29"/>
  <c r="D29"/>
  <c r="E29"/>
  <c r="F29"/>
  <c r="G29"/>
  <c r="H29"/>
  <c r="I29"/>
  <c r="J29"/>
  <c r="K29"/>
  <c r="L29"/>
  <c r="M29"/>
  <c r="Q30"/>
  <c r="Q31"/>
  <c r="R30"/>
  <c r="R31"/>
  <c r="P32"/>
  <c r="B52"/>
  <c r="C52"/>
  <c r="D52"/>
  <c r="E52"/>
  <c r="F52"/>
  <c r="G52"/>
  <c r="H52"/>
  <c r="I52"/>
  <c r="J52"/>
  <c r="K52"/>
  <c r="L52"/>
  <c r="M52"/>
  <c r="Q53"/>
  <c r="Q54"/>
  <c r="R53"/>
  <c r="R54"/>
  <c r="P55"/>
  <c r="B75"/>
  <c r="C75"/>
  <c r="D75"/>
  <c r="E75"/>
  <c r="F75"/>
  <c r="G75"/>
  <c r="H75"/>
  <c r="I75"/>
  <c r="J75"/>
  <c r="K75"/>
  <c r="L75"/>
  <c r="M75"/>
  <c r="Q76"/>
  <c r="Q77"/>
  <c r="R76"/>
  <c r="R77"/>
  <c r="P79"/>
  <c r="B98"/>
  <c r="C98"/>
  <c r="D98"/>
  <c r="E98"/>
  <c r="F98"/>
  <c r="G98"/>
  <c r="H98"/>
  <c r="I98"/>
  <c r="J98"/>
  <c r="K98"/>
  <c r="L98"/>
  <c r="M98"/>
  <c r="Q99"/>
  <c r="Q100"/>
  <c r="R99"/>
  <c r="R100"/>
  <c r="P101"/>
  <c r="B6" i="2"/>
  <c r="D6"/>
  <c r="E6"/>
  <c r="F6"/>
  <c r="G6"/>
  <c r="H6"/>
  <c r="I6"/>
  <c r="J6"/>
  <c r="K6"/>
  <c r="L6"/>
  <c r="A7"/>
  <c r="B7"/>
  <c r="B21"/>
  <c r="D21"/>
  <c r="E21"/>
  <c r="F21"/>
  <c r="G21"/>
  <c r="H21"/>
  <c r="I21"/>
  <c r="J21"/>
  <c r="K21"/>
  <c r="L21"/>
  <c r="A22"/>
  <c r="B22"/>
  <c r="C28"/>
  <c r="C29"/>
  <c r="B36"/>
  <c r="D36"/>
  <c r="E36"/>
  <c r="F36"/>
  <c r="G36"/>
  <c r="H36"/>
  <c r="I36"/>
  <c r="J36"/>
  <c r="K36"/>
  <c r="L36"/>
  <c r="A37"/>
  <c r="B37"/>
  <c r="C43"/>
  <c r="C44"/>
  <c r="B51"/>
  <c r="D51"/>
  <c r="E51"/>
  <c r="F51"/>
  <c r="G51"/>
  <c r="H51"/>
  <c r="I51"/>
  <c r="J51"/>
  <c r="K51"/>
  <c r="L51"/>
  <c r="A52"/>
  <c r="B52"/>
  <c r="C58"/>
  <c r="C59"/>
  <c r="B66"/>
  <c r="C66"/>
  <c r="D66"/>
  <c r="E66"/>
  <c r="F66"/>
  <c r="G66"/>
  <c r="H66"/>
  <c r="I66"/>
  <c r="J66"/>
  <c r="K66"/>
  <c r="L66"/>
  <c r="A67"/>
  <c r="B67"/>
  <c r="C73"/>
  <c r="C74"/>
  <c r="A2" i="4"/>
  <c r="B2"/>
  <c r="C2"/>
  <c r="D2"/>
  <c r="E2"/>
  <c r="F2"/>
  <c r="G2"/>
  <c r="H2"/>
  <c r="I2"/>
  <c r="J2"/>
  <c r="K2"/>
  <c r="L2"/>
  <c r="A3"/>
  <c r="B3"/>
  <c r="C3"/>
  <c r="D3"/>
  <c r="E3"/>
  <c r="F3"/>
  <c r="G3"/>
  <c r="H3"/>
  <c r="I3"/>
  <c r="J3"/>
  <c r="K3"/>
  <c r="L3"/>
  <c r="A4"/>
  <c r="B4"/>
  <c r="C4"/>
  <c r="D4"/>
  <c r="E4"/>
  <c r="F4"/>
  <c r="G4"/>
  <c r="H4"/>
  <c r="I4"/>
  <c r="J4"/>
  <c r="K4"/>
  <c r="L4"/>
  <c r="A5"/>
  <c r="B5"/>
  <c r="C5"/>
  <c r="D5"/>
  <c r="E5"/>
  <c r="F5"/>
  <c r="G5"/>
  <c r="H5"/>
  <c r="I5"/>
  <c r="J5"/>
  <c r="K5"/>
  <c r="L5"/>
  <c r="A6"/>
  <c r="B6"/>
  <c r="C6"/>
  <c r="D6"/>
  <c r="E6"/>
  <c r="F6"/>
  <c r="G6"/>
  <c r="H6"/>
  <c r="I6"/>
  <c r="J6"/>
  <c r="K6"/>
  <c r="L6"/>
  <c r="A7"/>
  <c r="B7"/>
  <c r="C7"/>
  <c r="D7"/>
  <c r="E7"/>
  <c r="F7"/>
  <c r="G7"/>
  <c r="H7"/>
  <c r="I7"/>
  <c r="J7"/>
  <c r="K7"/>
  <c r="L7"/>
  <c r="A8"/>
  <c r="B8"/>
  <c r="C8"/>
  <c r="D8"/>
  <c r="E8"/>
  <c r="F8"/>
  <c r="G8"/>
  <c r="H8"/>
  <c r="I8"/>
  <c r="J8"/>
  <c r="K8"/>
  <c r="L8"/>
  <c r="A9"/>
  <c r="B9"/>
  <c r="C9"/>
  <c r="D9"/>
  <c r="E9"/>
  <c r="F9"/>
  <c r="G9"/>
  <c r="H9"/>
  <c r="I9"/>
  <c r="J9"/>
  <c r="K9"/>
  <c r="L9"/>
  <c r="A10"/>
  <c r="B10"/>
  <c r="C10"/>
  <c r="D10"/>
  <c r="E10"/>
  <c r="F10"/>
  <c r="G10"/>
  <c r="H10"/>
  <c r="I10"/>
  <c r="J10"/>
  <c r="K10"/>
  <c r="L10"/>
  <c r="A11"/>
  <c r="B11"/>
  <c r="C11"/>
  <c r="D11"/>
  <c r="E11"/>
  <c r="F11"/>
  <c r="G11"/>
  <c r="H11"/>
  <c r="I11"/>
  <c r="J11"/>
  <c r="K11"/>
  <c r="L11"/>
  <c r="A12"/>
  <c r="B12"/>
  <c r="C12"/>
  <c r="D12"/>
  <c r="E12"/>
  <c r="F12"/>
  <c r="G12"/>
  <c r="H12"/>
  <c r="I12"/>
  <c r="J12"/>
  <c r="K12"/>
  <c r="L12"/>
  <c r="A13"/>
  <c r="B13"/>
  <c r="C13"/>
  <c r="D13"/>
  <c r="E13"/>
  <c r="F13"/>
  <c r="G13"/>
  <c r="H13"/>
  <c r="I13"/>
  <c r="J13"/>
  <c r="K13"/>
  <c r="L13"/>
  <c r="A14"/>
  <c r="B14"/>
  <c r="C14"/>
  <c r="D14"/>
  <c r="E14"/>
  <c r="F14"/>
  <c r="G14"/>
  <c r="H14"/>
  <c r="I14"/>
  <c r="J14"/>
  <c r="K14"/>
  <c r="L14"/>
  <c r="A15"/>
  <c r="B15"/>
  <c r="C15"/>
  <c r="D15"/>
  <c r="E15"/>
  <c r="F15"/>
  <c r="G15"/>
  <c r="H15"/>
  <c r="I15"/>
  <c r="J15"/>
  <c r="K15"/>
  <c r="L15"/>
  <c r="A16"/>
  <c r="B16"/>
  <c r="C16"/>
  <c r="D16"/>
  <c r="E16"/>
  <c r="F16"/>
  <c r="G16"/>
  <c r="H16"/>
  <c r="I16"/>
  <c r="J16"/>
  <c r="K16"/>
  <c r="L16"/>
  <c r="A17"/>
  <c r="B17"/>
  <c r="C17"/>
  <c r="D17"/>
  <c r="E17"/>
  <c r="F17"/>
  <c r="G17"/>
  <c r="H17"/>
  <c r="I17"/>
  <c r="J17"/>
  <c r="K17"/>
  <c r="L17"/>
  <c r="A18"/>
  <c r="B18"/>
  <c r="C18"/>
  <c r="D18"/>
  <c r="E18"/>
  <c r="F18"/>
  <c r="G18"/>
  <c r="H18"/>
  <c r="I18"/>
  <c r="J18"/>
  <c r="K18"/>
  <c r="L18"/>
  <c r="A19"/>
  <c r="B19"/>
  <c r="C19"/>
  <c r="D19"/>
  <c r="E19"/>
  <c r="F19"/>
  <c r="G19"/>
  <c r="H19"/>
  <c r="I19"/>
  <c r="J19"/>
  <c r="K19"/>
  <c r="L19"/>
  <c r="A20"/>
  <c r="B20"/>
  <c r="C20"/>
  <c r="D20"/>
  <c r="E20"/>
  <c r="F20"/>
  <c r="G20"/>
  <c r="H20"/>
  <c r="I20"/>
  <c r="J20"/>
  <c r="K20"/>
  <c r="L20"/>
  <c r="A21"/>
  <c r="B21"/>
  <c r="C21"/>
  <c r="D21"/>
  <c r="E21"/>
  <c r="F21"/>
  <c r="G21"/>
  <c r="H21"/>
  <c r="I21"/>
  <c r="J21"/>
  <c r="K21"/>
  <c r="L21"/>
  <c r="A22"/>
  <c r="B22"/>
  <c r="C22"/>
  <c r="D22"/>
  <c r="E22"/>
  <c r="F22"/>
  <c r="G22"/>
  <c r="H22"/>
  <c r="I22"/>
  <c r="J22"/>
  <c r="K22"/>
  <c r="L22"/>
  <c r="A23"/>
  <c r="B23"/>
  <c r="C23"/>
  <c r="D23"/>
  <c r="E23"/>
  <c r="F23"/>
  <c r="G23"/>
  <c r="H23"/>
  <c r="I23"/>
  <c r="J23"/>
  <c r="K23"/>
  <c r="L23"/>
  <c r="A24"/>
  <c r="B24"/>
  <c r="C24"/>
  <c r="D24"/>
  <c r="E24"/>
  <c r="F24"/>
  <c r="G24"/>
  <c r="H24"/>
  <c r="I24"/>
  <c r="J24"/>
  <c r="K24"/>
  <c r="L24"/>
  <c r="A25"/>
  <c r="B25"/>
  <c r="C25"/>
  <c r="D25"/>
  <c r="E25"/>
  <c r="F25"/>
  <c r="G25"/>
  <c r="H25"/>
  <c r="I25"/>
  <c r="J25"/>
  <c r="K25"/>
  <c r="L25"/>
  <c r="A26"/>
  <c r="B26"/>
  <c r="C26"/>
  <c r="D26"/>
  <c r="E26"/>
  <c r="F26"/>
  <c r="G26"/>
  <c r="H26"/>
  <c r="I26"/>
  <c r="J26"/>
  <c r="K26"/>
  <c r="L26"/>
  <c r="A27"/>
  <c r="B27"/>
  <c r="C27"/>
  <c r="D27"/>
  <c r="E27"/>
  <c r="F27"/>
  <c r="G27"/>
  <c r="H27"/>
  <c r="I27"/>
  <c r="J27"/>
  <c r="K27"/>
  <c r="L27"/>
  <c r="A28"/>
  <c r="B28"/>
  <c r="C28"/>
  <c r="D28"/>
  <c r="E28"/>
  <c r="F28"/>
  <c r="G28"/>
  <c r="H28"/>
  <c r="I28"/>
  <c r="J28"/>
  <c r="K28"/>
  <c r="L28"/>
  <c r="A29"/>
  <c r="B29"/>
  <c r="C29"/>
  <c r="D29"/>
  <c r="E29"/>
  <c r="F29"/>
  <c r="G29"/>
  <c r="H29"/>
  <c r="I29"/>
  <c r="J29"/>
  <c r="K29"/>
  <c r="L29"/>
  <c r="A30"/>
  <c r="B30"/>
  <c r="C30"/>
  <c r="D30"/>
  <c r="E30"/>
  <c r="F30"/>
  <c r="G30"/>
  <c r="H30"/>
  <c r="I30"/>
  <c r="J30"/>
  <c r="K30"/>
  <c r="L30"/>
  <c r="A31"/>
  <c r="B31"/>
  <c r="C31"/>
  <c r="D31"/>
  <c r="E31"/>
  <c r="F31"/>
  <c r="G31"/>
  <c r="H31"/>
  <c r="I31"/>
  <c r="J31"/>
  <c r="K31"/>
  <c r="L31"/>
  <c r="A32"/>
  <c r="B32"/>
  <c r="C32"/>
  <c r="D32"/>
  <c r="E32"/>
  <c r="F32"/>
  <c r="G32"/>
  <c r="H32"/>
  <c r="I32"/>
  <c r="J32"/>
  <c r="K32"/>
  <c r="L32"/>
  <c r="A33"/>
  <c r="B33"/>
  <c r="C33"/>
  <c r="D33"/>
  <c r="E33"/>
  <c r="F33"/>
  <c r="G33"/>
  <c r="H33"/>
  <c r="I33"/>
  <c r="J33"/>
  <c r="K33"/>
  <c r="L33"/>
  <c r="A34"/>
  <c r="B34"/>
  <c r="C34"/>
  <c r="D34"/>
  <c r="E34"/>
  <c r="F34"/>
  <c r="G34"/>
  <c r="H34"/>
  <c r="I34"/>
  <c r="J34"/>
  <c r="K34"/>
  <c r="L34"/>
  <c r="A35"/>
  <c r="B35"/>
  <c r="C35"/>
  <c r="D35"/>
  <c r="E35"/>
  <c r="F35"/>
  <c r="G35"/>
  <c r="H35"/>
  <c r="I35"/>
  <c r="J35"/>
  <c r="K35"/>
  <c r="L35"/>
  <c r="A36"/>
  <c r="B36"/>
  <c r="C36"/>
  <c r="D36"/>
  <c r="E36"/>
  <c r="F36"/>
  <c r="G36"/>
  <c r="H36"/>
  <c r="I36"/>
  <c r="J36"/>
  <c r="K36"/>
  <c r="L36"/>
  <c r="A37"/>
  <c r="B37"/>
  <c r="C37"/>
  <c r="D37"/>
  <c r="E37"/>
  <c r="F37"/>
  <c r="G37"/>
  <c r="H37"/>
  <c r="I37"/>
  <c r="J37"/>
  <c r="K37"/>
  <c r="L37"/>
  <c r="A38"/>
  <c r="B38"/>
  <c r="C38"/>
  <c r="D38"/>
  <c r="E38"/>
  <c r="F38"/>
  <c r="G38"/>
  <c r="H38"/>
  <c r="I38"/>
  <c r="J38"/>
  <c r="K38"/>
  <c r="L38"/>
  <c r="A39"/>
  <c r="B39"/>
  <c r="C39"/>
  <c r="D39"/>
  <c r="E39"/>
  <c r="F39"/>
  <c r="G39"/>
  <c r="H39"/>
  <c r="I39"/>
  <c r="J39"/>
  <c r="K39"/>
  <c r="L39"/>
  <c r="A40"/>
  <c r="B40"/>
  <c r="C40"/>
  <c r="D40"/>
  <c r="E40"/>
  <c r="F40"/>
  <c r="G40"/>
  <c r="H40"/>
  <c r="I40"/>
  <c r="J40"/>
  <c r="K40"/>
  <c r="L40"/>
  <c r="A41"/>
  <c r="B41"/>
  <c r="C41"/>
  <c r="D41"/>
  <c r="E41"/>
  <c r="F41"/>
  <c r="G41"/>
  <c r="H41"/>
  <c r="I41"/>
  <c r="J41"/>
  <c r="K41"/>
  <c r="L41"/>
  <c r="A2" i="9"/>
  <c r="B2"/>
  <c r="C2"/>
  <c r="D2"/>
  <c r="E2"/>
  <c r="F2"/>
  <c r="G2"/>
  <c r="H2"/>
  <c r="I2"/>
  <c r="J2"/>
  <c r="A3"/>
  <c r="B3"/>
  <c r="C3"/>
  <c r="D3"/>
  <c r="E3"/>
  <c r="F3"/>
  <c r="G3"/>
  <c r="H3"/>
  <c r="I3"/>
  <c r="J3"/>
  <c r="A4"/>
  <c r="B4"/>
  <c r="C4"/>
  <c r="D4"/>
  <c r="E4"/>
  <c r="F4"/>
  <c r="G4"/>
  <c r="H4"/>
  <c r="I4"/>
  <c r="J4"/>
  <c r="A5"/>
  <c r="B5"/>
  <c r="C5"/>
  <c r="D5"/>
  <c r="E5"/>
  <c r="F5"/>
  <c r="G5"/>
  <c r="H5"/>
  <c r="I5"/>
  <c r="J5"/>
  <c r="A6"/>
  <c r="B6"/>
  <c r="C6"/>
  <c r="D6"/>
  <c r="E6"/>
  <c r="F6"/>
  <c r="G6"/>
  <c r="H6"/>
  <c r="I6"/>
  <c r="J6"/>
  <c r="B1" i="12"/>
  <c r="C1"/>
  <c r="D1"/>
  <c r="E1"/>
  <c r="F1"/>
  <c r="G1"/>
  <c r="H1"/>
  <c r="I1"/>
  <c r="J1"/>
  <c r="K1"/>
  <c r="L1"/>
  <c r="M1"/>
  <c r="B2"/>
  <c r="C2"/>
  <c r="O2"/>
  <c r="P2"/>
  <c r="C3"/>
  <c r="B23"/>
  <c r="C23"/>
  <c r="D23"/>
  <c r="E23"/>
  <c r="F23"/>
  <c r="G23"/>
  <c r="H23"/>
  <c r="I23"/>
  <c r="J23"/>
  <c r="K23"/>
  <c r="L23"/>
  <c r="M23"/>
  <c r="C24"/>
  <c r="O24"/>
  <c r="P24"/>
  <c r="C25"/>
</calcChain>
</file>

<file path=xl/sharedStrings.xml><?xml version="1.0" encoding="utf-8"?>
<sst xmlns="http://schemas.openxmlformats.org/spreadsheetml/2006/main" count="267" uniqueCount="80">
  <si>
    <t>Panel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</si>
  <si>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</si>
  <si>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</si>
  <si>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</si>
  <si>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</si>
  <si>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</si>
  <si>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</si>
  <si>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</si>
  <si>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</si>
  <si>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</si>
  <si>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</si>
  <si>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J</t>
  </si>
  <si>
    <t>K</t>
  </si>
  <si>
    <t>S*</t>
  </si>
  <si>
    <t>IQR</t>
  </si>
  <si>
    <t>CVr%</t>
  </si>
  <si>
    <t xml:space="preserve"> </t>
  </si>
  <si>
    <t>HELP</t>
  </si>
  <si>
    <t>sensory@andreagiomo.com</t>
  </si>
  <si>
    <t>Frequenze previste</t>
  </si>
  <si>
    <t>Test ChiQuadrato</t>
  </si>
  <si>
    <t>IRP max</t>
  </si>
  <si>
    <t>ID</t>
  </si>
  <si>
    <t>ID max</t>
  </si>
  <si>
    <t>Usage:</t>
  </si>
  <si>
    <t>Input descriptors (sensory variables) and the upper/lower bound in the sheet "INPUT Descriptors"</t>
  </si>
  <si>
    <t xml:space="preserve">Input only data in the sheet "INPUT Data" </t>
  </si>
  <si>
    <t>Evaluation scale extended from 0 to 10 (cm); 0 absence, 10 max</t>
  </si>
  <si>
    <t>Missing values must be zeros, no blanck cells</t>
  </si>
  <si>
    <t>Data control input</t>
  </si>
  <si>
    <t>Results can be seen in the Computing sheet</t>
  </si>
  <si>
    <t>ZOOM must be at 75%</t>
  </si>
  <si>
    <t>Print Results and Data</t>
  </si>
  <si>
    <t>Remember: optimal results must have a CVr% lower of 20%</t>
  </si>
  <si>
    <t>Programming by Andrea Giomo</t>
  </si>
  <si>
    <t>Sample 1</t>
  </si>
  <si>
    <t>Sample 2</t>
  </si>
  <si>
    <t>Sample 3</t>
  </si>
  <si>
    <t>Sample 4</t>
  </si>
  <si>
    <t>Sample 5</t>
  </si>
  <si>
    <t>REPLICATE</t>
  </si>
  <si>
    <t>Sample</t>
  </si>
  <si>
    <t>Judge</t>
  </si>
  <si>
    <t>Fusty/Muddy sediments</t>
  </si>
  <si>
    <t>Rancid</t>
  </si>
  <si>
    <t>Fruity</t>
  </si>
  <si>
    <t>Bitter</t>
  </si>
  <si>
    <t>Pungent</t>
  </si>
  <si>
    <t>Fruity type</t>
  </si>
  <si>
    <t>Signif.</t>
  </si>
  <si>
    <t>Number of judge</t>
  </si>
  <si>
    <t>Signif. 5%</t>
  </si>
  <si>
    <t>Control</t>
  </si>
  <si>
    <t xml:space="preserve">Samples </t>
  </si>
  <si>
    <t>M</t>
  </si>
  <si>
    <t>N</t>
  </si>
  <si>
    <t>O</t>
  </si>
  <si>
    <t>P</t>
  </si>
  <si>
    <t>Q</t>
  </si>
  <si>
    <t>R</t>
  </si>
  <si>
    <t>S</t>
  </si>
  <si>
    <t>T</t>
  </si>
  <si>
    <t>n</t>
  </si>
  <si>
    <t>Comment*</t>
  </si>
  <si>
    <t>Median</t>
  </si>
  <si>
    <t>REMEMBER: CVr% must be &lt; 20%</t>
  </si>
  <si>
    <t>CI Upper</t>
  </si>
  <si>
    <t>CI Lower</t>
  </si>
  <si>
    <t>Sample 1 R</t>
  </si>
  <si>
    <t>Musty/Humid/Earthy</t>
  </si>
  <si>
    <t>Winey/vinegary/acid/sour</t>
  </si>
  <si>
    <t>Frostbitten olives (wet wood)</t>
  </si>
  <si>
    <t>Other negative attribute</t>
  </si>
  <si>
    <t>PRINCIPAL</t>
  </si>
  <si>
    <t>Green fruity</t>
  </si>
  <si>
    <t>Ripe fruity</t>
  </si>
  <si>
    <t>23/09/201323/09/2013</t>
  </si>
  <si>
    <t>*ID e IRP MUST BE &lt; 3 FOR GOOD PERFORMANCE</t>
  </si>
  <si>
    <t>IRP-Median</t>
  </si>
  <si>
    <t>IRP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</si>
</sst>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10"/>
      <name val="Comic Sans MS"/>
      <family val="4"/>
    </font>
    <font>
      <b/>
      <sz val="12"/>
      <color indexed="12"/>
      <name val="Comic Sans MS"/>
      <family val="4"/>
    </font>
    <font>
      <b/>
      <sz val="11"/>
      <color indexed="10"/>
      <name val="Arial"/>
      <family val="2"/>
    </font>
    <font>
      <sz val="10"/>
      <name val="Arial"/>
    </font>
    <font>
      <b/>
      <sz val="10"/>
      <color indexed="14"/>
      <name val="Arial"/>
      <family val="2"/>
    </font>
    <font>
      <b/>
      <sz val="12"/>
      <name val="Verdana"/>
      <family val="2"/>
    </font>
    <font>
      <sz val="12"/>
      <name val="Arial"/>
    </font>
    <font>
      <b/>
      <sz val="12"/>
      <name val="Arial"/>
      <family val="2"/>
    </font>
    <font>
      <b/>
      <sz val="12"/>
      <color indexed="11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sz val="12"/>
      <color indexed="9"/>
      <name val="Arial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i/>
      <sz val="12"/>
      <name val="Verdana"/>
      <family val="2"/>
    </font>
    <font>
      <b/>
      <sz val="12"/>
      <color indexed="9"/>
      <name val="Arial"/>
    </font>
    <font>
      <b/>
      <sz val="10"/>
      <color rgb="FFCC00CC"/>
      <name val="Arial"/>
      <family val="2"/>
    </font>
    <font>
      <sz val="10"/>
      <color rgb="FFCC00CC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 style="thin">
        <color indexed="49"/>
      </right>
      <top style="thin">
        <color indexed="64"/>
      </top>
      <bottom style="thin">
        <color indexed="49"/>
      </bottom>
      <diagonal/>
    </border>
    <border>
      <left style="thin">
        <color indexed="49"/>
      </left>
      <right style="thin">
        <color indexed="49"/>
      </right>
      <top style="thin">
        <color indexed="64"/>
      </top>
      <bottom style="thin">
        <color indexed="49"/>
      </bottom>
      <diagonal/>
    </border>
    <border>
      <left style="thin">
        <color indexed="49"/>
      </left>
      <right style="thick">
        <color indexed="10"/>
      </right>
      <top style="thin">
        <color indexed="64"/>
      </top>
      <bottom style="thin">
        <color indexed="49"/>
      </bottom>
      <diagonal/>
    </border>
    <border>
      <left style="thick">
        <color indexed="1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10"/>
      </right>
      <top/>
      <bottom style="thin">
        <color indexed="64"/>
      </bottom>
      <diagonal/>
    </border>
    <border>
      <left style="thick">
        <color indexed="10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thin">
        <color indexed="49"/>
      </left>
      <right style="thick">
        <color indexed="10"/>
      </right>
      <top style="thin">
        <color indexed="49"/>
      </top>
      <bottom style="thin">
        <color indexed="49"/>
      </bottom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 style="thin">
        <color indexed="49"/>
      </right>
      <top style="thin">
        <color indexed="49"/>
      </top>
      <bottom/>
      <diagonal/>
    </border>
    <border>
      <left style="thin">
        <color indexed="49"/>
      </left>
      <right style="thin">
        <color indexed="49"/>
      </right>
      <top style="thin">
        <color indexed="49"/>
      </top>
      <bottom/>
      <diagonal/>
    </border>
    <border>
      <left style="thin">
        <color indexed="49"/>
      </left>
      <right style="thick">
        <color indexed="10"/>
      </right>
      <top style="thin">
        <color indexed="4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/>
      <right/>
      <top/>
      <bottom style="medium">
        <color indexed="64"/>
      </bottom>
      <diagonal/>
    </border>
    <border>
      <left style="thin">
        <color indexed="49"/>
      </left>
      <right/>
      <top style="thin">
        <color indexed="64"/>
      </top>
      <bottom style="thin">
        <color indexed="49"/>
      </bottom>
      <diagonal/>
    </border>
    <border>
      <left style="thin">
        <color indexed="49"/>
      </left>
      <right/>
      <top style="thin">
        <color indexed="49"/>
      </top>
      <bottom style="thin">
        <color indexed="49"/>
      </bottom>
      <diagonal/>
    </border>
    <border>
      <left style="thin">
        <color indexed="49"/>
      </left>
      <right/>
      <top style="thin">
        <color indexed="49"/>
      </top>
      <bottom/>
      <diagonal/>
    </border>
    <border>
      <left style="thin">
        <color indexed="55"/>
      </left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2" fontId="0" fillId="0" borderId="0" xfId="0" applyNumberForma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2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4" xfId="0" applyFont="1" applyBorder="1"/>
    <xf numFmtId="0" fontId="13" fillId="0" borderId="5" xfId="0" applyFont="1" applyBorder="1"/>
    <xf numFmtId="164" fontId="13" fillId="0" borderId="5" xfId="0" quotePrefix="1" applyNumberFormat="1" applyFont="1" applyBorder="1"/>
    <xf numFmtId="0" fontId="6" fillId="0" borderId="6" xfId="0" applyFont="1" applyBorder="1"/>
    <xf numFmtId="0" fontId="13" fillId="0" borderId="7" xfId="0" applyFont="1" applyBorder="1"/>
    <xf numFmtId="0" fontId="13" fillId="0" borderId="8" xfId="0" applyFont="1" applyBorder="1"/>
    <xf numFmtId="164" fontId="13" fillId="0" borderId="8" xfId="0" quotePrefix="1" applyNumberFormat="1" applyFont="1" applyBorder="1"/>
    <xf numFmtId="0" fontId="6" fillId="0" borderId="9" xfId="0" applyFont="1" applyBorder="1"/>
    <xf numFmtId="0" fontId="1" fillId="0" borderId="0" xfId="0" applyFont="1"/>
    <xf numFmtId="0" fontId="13" fillId="0" borderId="10" xfId="0" applyFont="1" applyBorder="1"/>
    <xf numFmtId="0" fontId="13" fillId="0" borderId="11" xfId="0" applyFont="1" applyBorder="1"/>
    <xf numFmtId="0" fontId="0" fillId="0" borderId="5" xfId="0" applyFont="1" applyBorder="1"/>
    <xf numFmtId="0" fontId="0" fillId="0" borderId="8" xfId="0" applyFont="1" applyBorder="1"/>
    <xf numFmtId="0" fontId="13" fillId="0" borderId="12" xfId="0" applyFont="1" applyBorder="1"/>
    <xf numFmtId="0" fontId="14" fillId="0" borderId="12" xfId="0" applyFont="1" applyBorder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Fill="1"/>
    <xf numFmtId="0" fontId="16" fillId="2" borderId="13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2" borderId="14" xfId="0" applyFont="1" applyFill="1" applyBorder="1"/>
    <xf numFmtId="0" fontId="16" fillId="2" borderId="15" xfId="0" applyFont="1" applyFill="1" applyBorder="1"/>
    <xf numFmtId="0" fontId="16" fillId="0" borderId="14" xfId="0" applyFont="1" applyFill="1" applyBorder="1"/>
    <xf numFmtId="0" fontId="16" fillId="2" borderId="13" xfId="0" applyFont="1" applyFill="1" applyBorder="1"/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19" xfId="0" applyFont="1" applyFill="1" applyBorder="1"/>
    <xf numFmtId="0" fontId="17" fillId="0" borderId="20" xfId="0" applyFont="1" applyFill="1" applyBorder="1"/>
    <xf numFmtId="0" fontId="17" fillId="0" borderId="20" xfId="0" applyFont="1" applyFill="1" applyBorder="1" applyAlignment="1">
      <alignment horizontal="center"/>
    </xf>
    <xf numFmtId="0" fontId="17" fillId="0" borderId="21" xfId="0" applyFont="1" applyBorder="1"/>
    <xf numFmtId="0" fontId="16" fillId="3" borderId="22" xfId="0" applyFont="1" applyFill="1" applyBorder="1" applyAlignment="1">
      <alignment horizontal="center"/>
    </xf>
    <xf numFmtId="0" fontId="16" fillId="3" borderId="23" xfId="0" applyFont="1" applyFill="1" applyBorder="1" applyAlignment="1">
      <alignment horizontal="center"/>
    </xf>
    <xf numFmtId="0" fontId="16" fillId="3" borderId="23" xfId="0" applyFont="1" applyFill="1" applyBorder="1"/>
    <xf numFmtId="0" fontId="16" fillId="3" borderId="24" xfId="0" applyFont="1" applyFill="1" applyBorder="1"/>
    <xf numFmtId="0" fontId="16" fillId="0" borderId="0" xfId="0" applyFont="1" applyFill="1" applyBorder="1"/>
    <xf numFmtId="0" fontId="18" fillId="0" borderId="25" xfId="0" applyFont="1" applyFill="1" applyBorder="1" applyAlignment="1">
      <alignment horizontal="left"/>
    </xf>
    <xf numFmtId="0" fontId="16" fillId="4" borderId="0" xfId="0" applyFont="1" applyFill="1" applyBorder="1"/>
    <xf numFmtId="0" fontId="16" fillId="0" borderId="0" xfId="0" applyFont="1" applyBorder="1"/>
    <xf numFmtId="0" fontId="17" fillId="0" borderId="26" xfId="0" applyFont="1" applyBorder="1" applyAlignment="1">
      <alignment horizontal="center"/>
    </xf>
    <xf numFmtId="0" fontId="19" fillId="0" borderId="25" xfId="0" applyFont="1" applyFill="1" applyBorder="1"/>
    <xf numFmtId="0" fontId="16" fillId="0" borderId="27" xfId="0" applyFont="1" applyFill="1" applyBorder="1"/>
    <xf numFmtId="0" fontId="17" fillId="0" borderId="28" xfId="0" applyFont="1" applyFill="1" applyBorder="1" applyAlignment="1">
      <alignment horizontal="center"/>
    </xf>
    <xf numFmtId="0" fontId="16" fillId="0" borderId="28" xfId="0" applyFont="1" applyBorder="1"/>
    <xf numFmtId="0" fontId="16" fillId="0" borderId="29" xfId="0" applyFont="1" applyBorder="1"/>
    <xf numFmtId="0" fontId="16" fillId="3" borderId="30" xfId="0" applyFont="1" applyFill="1" applyBorder="1" applyAlignment="1">
      <alignment horizontal="center"/>
    </xf>
    <xf numFmtId="0" fontId="16" fillId="3" borderId="31" xfId="0" applyFont="1" applyFill="1" applyBorder="1" applyAlignment="1">
      <alignment horizontal="center"/>
    </xf>
    <xf numFmtId="0" fontId="16" fillId="3" borderId="31" xfId="0" applyFont="1" applyFill="1" applyBorder="1"/>
    <xf numFmtId="0" fontId="16" fillId="3" borderId="32" xfId="0" applyFont="1" applyFill="1" applyBorder="1"/>
    <xf numFmtId="0" fontId="16" fillId="5" borderId="25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16" fillId="5" borderId="34" xfId="0" applyFont="1" applyFill="1" applyBorder="1"/>
    <xf numFmtId="0" fontId="16" fillId="5" borderId="35" xfId="0" applyFont="1" applyFill="1" applyBorder="1"/>
    <xf numFmtId="0" fontId="16" fillId="5" borderId="0" xfId="0" applyFont="1" applyFill="1" applyBorder="1"/>
    <xf numFmtId="0" fontId="16" fillId="5" borderId="26" xfId="0" applyFont="1" applyFill="1" applyBorder="1"/>
    <xf numFmtId="0" fontId="17" fillId="0" borderId="1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23" xfId="0" applyFont="1" applyFill="1" applyBorder="1"/>
    <xf numFmtId="0" fontId="16" fillId="0" borderId="24" xfId="0" applyFont="1" applyFill="1" applyBorder="1"/>
    <xf numFmtId="0" fontId="16" fillId="0" borderId="3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0" borderId="31" xfId="0" applyFont="1" applyFill="1" applyBorder="1"/>
    <xf numFmtId="0" fontId="16" fillId="0" borderId="32" xfId="0" applyFont="1" applyFill="1" applyBorder="1"/>
    <xf numFmtId="0" fontId="16" fillId="2" borderId="27" xfId="0" applyFont="1" applyFill="1" applyBorder="1" applyAlignment="1">
      <alignment horizontal="center"/>
    </xf>
    <xf numFmtId="0" fontId="16" fillId="2" borderId="28" xfId="0" applyFont="1" applyFill="1" applyBorder="1" applyAlignment="1">
      <alignment horizontal="center"/>
    </xf>
    <xf numFmtId="0" fontId="16" fillId="2" borderId="28" xfId="0" applyFont="1" applyFill="1" applyBorder="1"/>
    <xf numFmtId="0" fontId="16" fillId="2" borderId="29" xfId="0" applyFont="1" applyFill="1" applyBorder="1"/>
    <xf numFmtId="0" fontId="21" fillId="0" borderId="0" xfId="0" applyFont="1" applyFill="1"/>
    <xf numFmtId="0" fontId="23" fillId="0" borderId="0" xfId="0" applyFont="1" applyFill="1"/>
    <xf numFmtId="0" fontId="24" fillId="0" borderId="0" xfId="0" applyFont="1"/>
    <xf numFmtId="0" fontId="15" fillId="0" borderId="0" xfId="0" applyFont="1" applyFill="1"/>
    <xf numFmtId="164" fontId="21" fillId="0" borderId="0" xfId="0" applyNumberFormat="1" applyFont="1" applyFill="1"/>
    <xf numFmtId="2" fontId="16" fillId="0" borderId="0" xfId="0" applyNumberFormat="1" applyFont="1" applyFill="1" applyBorder="1"/>
    <xf numFmtId="0" fontId="20" fillId="0" borderId="0" xfId="0" applyFont="1" applyFill="1" applyBorder="1"/>
    <xf numFmtId="0" fontId="17" fillId="0" borderId="36" xfId="0" applyFont="1" applyFill="1" applyBorder="1"/>
    <xf numFmtId="164" fontId="17" fillId="0" borderId="36" xfId="0" applyNumberFormat="1" applyFont="1" applyFill="1" applyBorder="1"/>
    <xf numFmtId="0" fontId="16" fillId="0" borderId="36" xfId="0" applyFont="1" applyFill="1" applyBorder="1"/>
    <xf numFmtId="2" fontId="16" fillId="0" borderId="36" xfId="0" applyNumberFormat="1" applyFont="1" applyFill="1" applyBorder="1"/>
    <xf numFmtId="2" fontId="17" fillId="0" borderId="36" xfId="0" applyNumberFormat="1" applyFont="1" applyFill="1" applyBorder="1"/>
    <xf numFmtId="164" fontId="16" fillId="0" borderId="36" xfId="0" applyNumberFormat="1" applyFont="1" applyFill="1" applyBorder="1"/>
    <xf numFmtId="0" fontId="16" fillId="0" borderId="39" xfId="0" applyFont="1" applyFill="1" applyBorder="1"/>
    <xf numFmtId="0" fontId="22" fillId="0" borderId="39" xfId="0" applyFont="1" applyFill="1" applyBorder="1" applyAlignment="1">
      <alignment horizontal="left" vertical="center"/>
    </xf>
    <xf numFmtId="0" fontId="16" fillId="0" borderId="40" xfId="0" applyFont="1" applyFill="1" applyBorder="1"/>
    <xf numFmtId="0" fontId="25" fillId="0" borderId="39" xfId="0" applyFont="1" applyFill="1" applyBorder="1"/>
    <xf numFmtId="0" fontId="16" fillId="0" borderId="44" xfId="0" applyFont="1" applyFill="1" applyBorder="1"/>
    <xf numFmtId="0" fontId="16" fillId="5" borderId="0" xfId="0" applyFont="1" applyFill="1"/>
    <xf numFmtId="0" fontId="22" fillId="4" borderId="0" xfId="0" applyFont="1" applyFill="1" applyBorder="1" applyAlignment="1">
      <alignment horizontal="left" vertical="center"/>
    </xf>
    <xf numFmtId="0" fontId="22" fillId="6" borderId="0" xfId="0" applyFont="1" applyFill="1" applyBorder="1" applyAlignment="1">
      <alignment horizontal="left" vertical="center"/>
    </xf>
    <xf numFmtId="164" fontId="27" fillId="0" borderId="5" xfId="0" quotePrefix="1" applyNumberFormat="1" applyFont="1" applyBorder="1"/>
    <xf numFmtId="1" fontId="26" fillId="0" borderId="5" xfId="0" applyNumberFormat="1" applyFont="1" applyBorder="1" applyAlignment="1">
      <alignment horizontal="center"/>
    </xf>
    <xf numFmtId="164" fontId="27" fillId="0" borderId="8" xfId="0" quotePrefix="1" applyNumberFormat="1" applyFont="1" applyBorder="1"/>
    <xf numFmtId="1" fontId="26" fillId="0" borderId="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Fill="1" applyBorder="1"/>
    <xf numFmtId="0" fontId="17" fillId="3" borderId="45" xfId="0" applyFont="1" applyFill="1" applyBorder="1" applyAlignment="1">
      <alignment horizontal="center"/>
    </xf>
    <xf numFmtId="0" fontId="16" fillId="3" borderId="46" xfId="0" applyFont="1" applyFill="1" applyBorder="1"/>
    <xf numFmtId="0" fontId="16" fillId="3" borderId="47" xfId="0" applyFont="1" applyFill="1" applyBorder="1"/>
    <xf numFmtId="164" fontId="17" fillId="0" borderId="49" xfId="0" applyNumberFormat="1" applyFont="1" applyFill="1" applyBorder="1"/>
    <xf numFmtId="2" fontId="16" fillId="0" borderId="49" xfId="0" applyNumberFormat="1" applyFont="1" applyFill="1" applyBorder="1"/>
    <xf numFmtId="2" fontId="17" fillId="0" borderId="49" xfId="0" applyNumberFormat="1" applyFont="1" applyFill="1" applyBorder="1"/>
    <xf numFmtId="164" fontId="16" fillId="0" borderId="49" xfId="0" applyNumberFormat="1" applyFont="1" applyFill="1" applyBorder="1"/>
    <xf numFmtId="2" fontId="16" fillId="0" borderId="50" xfId="0" applyNumberFormat="1" applyFont="1" applyFill="1" applyBorder="1"/>
    <xf numFmtId="0" fontId="16" fillId="0" borderId="50" xfId="0" applyFont="1" applyFill="1" applyBorder="1"/>
    <xf numFmtId="0" fontId="16" fillId="0" borderId="51" xfId="0" applyFont="1" applyFill="1" applyBorder="1"/>
    <xf numFmtId="0" fontId="15" fillId="0" borderId="0" xfId="0" applyFont="1" applyFill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28" fillId="3" borderId="23" xfId="0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164" fontId="2" fillId="0" borderId="0" xfId="0" applyNumberFormat="1" applyFont="1"/>
    <xf numFmtId="164" fontId="0" fillId="0" borderId="0" xfId="0" applyNumberFormat="1"/>
    <xf numFmtId="0" fontId="17" fillId="0" borderId="44" xfId="0" applyFont="1" applyFill="1" applyBorder="1"/>
    <xf numFmtId="0" fontId="17" fillId="0" borderId="37" xfId="0" applyFont="1" applyFill="1" applyBorder="1"/>
    <xf numFmtId="0" fontId="17" fillId="0" borderId="38" xfId="0" applyFont="1" applyFill="1" applyBorder="1"/>
    <xf numFmtId="0" fontId="17" fillId="0" borderId="41" xfId="0" applyFont="1" applyFill="1" applyBorder="1"/>
    <xf numFmtId="0" fontId="17" fillId="0" borderId="40" xfId="0" applyFont="1" applyFill="1" applyBorder="1"/>
    <xf numFmtId="0" fontId="17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660066"/>
      <color rgb="FF008000"/>
      <color rgb="FFFF0066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view3D>
      <c:rotX val="30"/>
      <c:perspective val="0"/>
    </c:view3D>
    <c:plotArea>
      <c:layout>
        <c:manualLayout>
          <c:layoutTarget val="inner"/>
          <c:xMode val="edge"/>
          <c:yMode val="edge"/>
          <c:x val="0.18257275282186514"/>
          <c:y val="0.1889405173092718"/>
          <c:w val="0.44605843018978408"/>
          <c:h val="0.62212121553052935"/>
        </c:manualLayout>
      </c:layout>
      <c:pie3DChart>
        <c:varyColors val="1"/>
        <c:ser>
          <c:idx val="0"/>
          <c:order val="0"/>
          <c:tx>
            <c:strRef>
              <c:f>'INPUT Data'!$P$6</c:f>
              <c:strCache>
                <c:ptCount val="1"/>
                <c:pt idx="0">
                  <c:v>Number of judge</c:v>
                </c:pt>
              </c:strCache>
            </c:strRef>
          </c:tx>
          <c:spPr>
            <a:solidFill>
              <a:srgbClr val="006411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explosion val="25"/>
          <c:dPt>
            <c:idx val="0"/>
            <c:spPr>
              <a:solidFill>
                <a:srgbClr val="1FB714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6C5-4BA4-B194-1A708B7707F3}"/>
              </c:ext>
            </c:extLst>
          </c:dPt>
          <c:dPt>
            <c:idx val="1"/>
            <c:spPr>
              <a:solidFill>
                <a:srgbClr val="0033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6C5-4BA4-B194-1A708B7707F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lang="it-IT" sz="9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ES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'INPUT Data'!$O$7:$O$8</c:f>
              <c:strCache>
                <c:ptCount val="2"/>
                <c:pt idx="0">
                  <c:v>Green fruity</c:v>
                </c:pt>
                <c:pt idx="1">
                  <c:v>Ripe fruity</c:v>
                </c:pt>
              </c:strCache>
            </c:strRef>
          </c:cat>
          <c:val>
            <c:numRef>
              <c:f>'INPUT Data'!$P$7:$P$8</c:f>
              <c:numCache>
                <c:formatCode>General</c:formatCode>
                <c:ptCount val="2"/>
                <c:pt idx="0">
                  <c:v>6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6C5-4BA4-B194-1A708B7707F3}"/>
            </c:ext>
          </c:extLst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858746836869377"/>
          <c:y val="0.42671077640023231"/>
          <c:w val="0.17710212249668292"/>
          <c:h val="0.13355070101075964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it-IT" sz="89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E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>
        <c:manualLayout>
          <c:xMode val="edge"/>
          <c:yMode val="edge"/>
          <c:x val="0.47561075620264465"/>
          <c:y val="3.6231959731823991E-2"/>
        </c:manualLayout>
      </c:layout>
      <c:spPr>
        <a:noFill/>
        <a:ln w="25400">
          <a:noFill/>
        </a:ln>
      </c:spPr>
      <c:txPr>
        <a:bodyPr/>
        <a:lstStyle/>
        <a:p>
          <a:pPr>
            <a:defRPr lang="it-IT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4.3396226415094365E-2"/>
          <c:y val="9.5490716180371332E-2"/>
          <c:w val="0.95094339622641533"/>
          <c:h val="0.70291777188328908"/>
        </c:manualLayout>
      </c:layout>
      <c:barChart>
        <c:barDir val="col"/>
        <c:grouping val="clustered"/>
        <c:ser>
          <c:idx val="0"/>
          <c:order val="0"/>
          <c:tx>
            <c:strRef>
              <c:f>DG!$A$6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dPt>
            <c:idx val="6"/>
            <c:spPr>
              <a:solidFill>
                <a:srgbClr val="0000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A58-4A17-9F3D-E267DB426EF4}"/>
              </c:ext>
            </c:extLst>
          </c:dPt>
          <c:dPt>
            <c:idx val="7"/>
            <c:spPr>
              <a:solidFill>
                <a:srgbClr val="006411"/>
              </a:solidFill>
              <a:ln w="12700">
                <a:solidFill>
                  <a:srgbClr val="006411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A58-4A17-9F3D-E267DB426EF4}"/>
              </c:ext>
            </c:extLst>
          </c:dPt>
          <c:dPt>
            <c:idx val="8"/>
            <c:spPr>
              <a:solidFill>
                <a:srgbClr val="006411"/>
              </a:solidFill>
              <a:ln w="12700">
                <a:solidFill>
                  <a:srgbClr val="006411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A58-4A17-9F3D-E267DB426EF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it-IT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DG!$B$1:$J$1</c:f>
              <c:strCache>
                <c:ptCount val="9"/>
                <c:pt idx="0">
                  <c:v>Fusty/Muddy sediments</c:v>
                </c:pt>
                <c:pt idx="1">
                  <c:v>Musty/Humid/Earthy</c:v>
                </c:pt>
                <c:pt idx="2">
                  <c:v>Winey/vinegary/acid/sour</c:v>
                </c:pt>
                <c:pt idx="3">
                  <c:v>Frostbitten olives (wet wood)</c:v>
                </c:pt>
                <c:pt idx="4">
                  <c:v>Rancid</c:v>
                </c:pt>
                <c:pt idx="5">
                  <c:v>Other negative attribute</c:v>
                </c:pt>
                <c:pt idx="6">
                  <c:v>Fruity</c:v>
                </c:pt>
                <c:pt idx="7">
                  <c:v>Bitter</c:v>
                </c:pt>
                <c:pt idx="8">
                  <c:v>Pungent</c:v>
                </c:pt>
              </c:strCache>
            </c:strRef>
          </c:cat>
          <c:val>
            <c:numRef>
              <c:f>DG!$B$6:$J$6</c:f>
              <c:numCache>
                <c:formatCode>0.0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A58-4A17-9F3D-E267DB426EF4}"/>
            </c:ext>
          </c:extLst>
        </c:ser>
        <c:axId val="103837696"/>
        <c:axId val="103839232"/>
      </c:barChart>
      <c:catAx>
        <c:axId val="1038376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it-IT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839232"/>
        <c:crosses val="autoZero"/>
        <c:auto val="1"/>
        <c:lblAlgn val="ctr"/>
        <c:lblOffset val="100"/>
        <c:tickLblSkip val="1"/>
        <c:tickMarkSkip val="1"/>
      </c:catAx>
      <c:valAx>
        <c:axId val="10383923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it-IT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837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radarChart>
        <c:radarStyle val="marker"/>
        <c:ser>
          <c:idx val="0"/>
          <c:order val="0"/>
          <c:tx>
            <c:strRef>
              <c:f>DG!$A$2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strRef>
              <c:f>DG!$B$1:$J$1</c:f>
              <c:strCache>
                <c:ptCount val="9"/>
                <c:pt idx="0">
                  <c:v>Fusty/Muddy sediments</c:v>
                </c:pt>
                <c:pt idx="1">
                  <c:v>Musty/Humid/Earthy</c:v>
                </c:pt>
                <c:pt idx="2">
                  <c:v>Winey/vinegary/acid/sour</c:v>
                </c:pt>
                <c:pt idx="3">
                  <c:v>Frostbitten olives (wet wood)</c:v>
                </c:pt>
                <c:pt idx="4">
                  <c:v>Rancid</c:v>
                </c:pt>
                <c:pt idx="5">
                  <c:v>Other negative attribute</c:v>
                </c:pt>
                <c:pt idx="6">
                  <c:v>Fruity</c:v>
                </c:pt>
                <c:pt idx="7">
                  <c:v>Bitter</c:v>
                </c:pt>
                <c:pt idx="8">
                  <c:v>Pungent</c:v>
                </c:pt>
              </c:strCache>
            </c:strRef>
          </c:cat>
          <c:val>
            <c:numRef>
              <c:f>DG!$B$2:$J$2</c:f>
              <c:numCache>
                <c:formatCode>0.0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76-4765-BCBA-5B6E1FA62C9A}"/>
            </c:ext>
          </c:extLst>
        </c:ser>
        <c:ser>
          <c:idx val="1"/>
          <c:order val="1"/>
          <c:tx>
            <c:strRef>
              <c:f>DG!$A$3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DG!$B$1:$J$1</c:f>
              <c:strCache>
                <c:ptCount val="9"/>
                <c:pt idx="0">
                  <c:v>Fusty/Muddy sediments</c:v>
                </c:pt>
                <c:pt idx="1">
                  <c:v>Musty/Humid/Earthy</c:v>
                </c:pt>
                <c:pt idx="2">
                  <c:v>Winey/vinegary/acid/sour</c:v>
                </c:pt>
                <c:pt idx="3">
                  <c:v>Frostbitten olives (wet wood)</c:v>
                </c:pt>
                <c:pt idx="4">
                  <c:v>Rancid</c:v>
                </c:pt>
                <c:pt idx="5">
                  <c:v>Other negative attribute</c:v>
                </c:pt>
                <c:pt idx="6">
                  <c:v>Fruity</c:v>
                </c:pt>
                <c:pt idx="7">
                  <c:v>Bitter</c:v>
                </c:pt>
                <c:pt idx="8">
                  <c:v>Pungent</c:v>
                </c:pt>
              </c:strCache>
            </c:strRef>
          </c:cat>
          <c:val>
            <c:numRef>
              <c:f>DG!$B$3:$J$3</c:f>
              <c:numCache>
                <c:formatCode>0.0</c:formatCod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176-4765-BCBA-5B6E1FA62C9A}"/>
            </c:ext>
          </c:extLst>
        </c:ser>
        <c:ser>
          <c:idx val="2"/>
          <c:order val="2"/>
          <c:tx>
            <c:strRef>
              <c:f>DG!$A$4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DG!$B$1:$J$1</c:f>
              <c:strCache>
                <c:ptCount val="9"/>
                <c:pt idx="0">
                  <c:v>Fusty/Muddy sediments</c:v>
                </c:pt>
                <c:pt idx="1">
                  <c:v>Musty/Humid/Earthy</c:v>
                </c:pt>
                <c:pt idx="2">
                  <c:v>Winey/vinegary/acid/sour</c:v>
                </c:pt>
                <c:pt idx="3">
                  <c:v>Frostbitten olives (wet wood)</c:v>
                </c:pt>
                <c:pt idx="4">
                  <c:v>Rancid</c:v>
                </c:pt>
                <c:pt idx="5">
                  <c:v>Other negative attribute</c:v>
                </c:pt>
                <c:pt idx="6">
                  <c:v>Fruity</c:v>
                </c:pt>
                <c:pt idx="7">
                  <c:v>Bitter</c:v>
                </c:pt>
                <c:pt idx="8">
                  <c:v>Pungent</c:v>
                </c:pt>
              </c:strCache>
            </c:strRef>
          </c:cat>
          <c:val>
            <c:numRef>
              <c:f>DG!$B$4:$J$4</c:f>
              <c:numCache>
                <c:formatCode>0.0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176-4765-BCBA-5B6E1FA62C9A}"/>
            </c:ext>
          </c:extLst>
        </c:ser>
        <c:ser>
          <c:idx val="3"/>
          <c:order val="3"/>
          <c:tx>
            <c:strRef>
              <c:f>DG!$A$5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rgbClr val="660066"/>
              </a:solidFill>
              <a:round/>
            </a:ln>
            <a:effectLst/>
          </c:spPr>
          <c:marker>
            <c:symbol val="none"/>
          </c:marker>
          <c:cat>
            <c:strRef>
              <c:f>DG!$B$1:$J$1</c:f>
              <c:strCache>
                <c:ptCount val="9"/>
                <c:pt idx="0">
                  <c:v>Fusty/Muddy sediments</c:v>
                </c:pt>
                <c:pt idx="1">
                  <c:v>Musty/Humid/Earthy</c:v>
                </c:pt>
                <c:pt idx="2">
                  <c:v>Winey/vinegary/acid/sour</c:v>
                </c:pt>
                <c:pt idx="3">
                  <c:v>Frostbitten olives (wet wood)</c:v>
                </c:pt>
                <c:pt idx="4">
                  <c:v>Rancid</c:v>
                </c:pt>
                <c:pt idx="5">
                  <c:v>Other negative attribute</c:v>
                </c:pt>
                <c:pt idx="6">
                  <c:v>Fruity</c:v>
                </c:pt>
                <c:pt idx="7">
                  <c:v>Bitter</c:v>
                </c:pt>
                <c:pt idx="8">
                  <c:v>Pungent</c:v>
                </c:pt>
              </c:strCache>
            </c:strRef>
          </c:cat>
          <c:val>
            <c:numRef>
              <c:f>DG!$B$5:$J$5</c:f>
              <c:numCache>
                <c:formatCode>0.0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176-4765-BCBA-5B6E1FA62C9A}"/>
            </c:ext>
          </c:extLst>
        </c:ser>
        <c:ser>
          <c:idx val="4"/>
          <c:order val="4"/>
          <c:tx>
            <c:strRef>
              <c:f>DG!$A$6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rgbClr val="FF0066"/>
              </a:solidFill>
              <a:round/>
            </a:ln>
            <a:effectLst/>
          </c:spPr>
          <c:marker>
            <c:symbol val="none"/>
          </c:marker>
          <c:cat>
            <c:strRef>
              <c:f>DG!$B$1:$J$1</c:f>
              <c:strCache>
                <c:ptCount val="9"/>
                <c:pt idx="0">
                  <c:v>Fusty/Muddy sediments</c:v>
                </c:pt>
                <c:pt idx="1">
                  <c:v>Musty/Humid/Earthy</c:v>
                </c:pt>
                <c:pt idx="2">
                  <c:v>Winey/vinegary/acid/sour</c:v>
                </c:pt>
                <c:pt idx="3">
                  <c:v>Frostbitten olives (wet wood)</c:v>
                </c:pt>
                <c:pt idx="4">
                  <c:v>Rancid</c:v>
                </c:pt>
                <c:pt idx="5">
                  <c:v>Other negative attribute</c:v>
                </c:pt>
                <c:pt idx="6">
                  <c:v>Fruity</c:v>
                </c:pt>
                <c:pt idx="7">
                  <c:v>Bitter</c:v>
                </c:pt>
                <c:pt idx="8">
                  <c:v>Pungent</c:v>
                </c:pt>
              </c:strCache>
            </c:strRef>
          </c:cat>
          <c:val>
            <c:numRef>
              <c:f>DG!$B$6:$J$6</c:f>
              <c:numCache>
                <c:formatCode>0.0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176-4765-BCBA-5B6E1FA62C9A}"/>
            </c:ext>
          </c:extLst>
        </c:ser>
        <c:axId val="105494784"/>
        <c:axId val="105381888"/>
      </c:radarChart>
      <c:catAx>
        <c:axId val="1054947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it-IT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105381888"/>
        <c:crosses val="autoZero"/>
        <c:auto val="1"/>
        <c:lblAlgn val="ctr"/>
        <c:lblOffset val="100"/>
      </c:catAx>
      <c:valAx>
        <c:axId val="105381888"/>
        <c:scaling>
          <c:orientation val="minMax"/>
          <c:max val="1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49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230008520530211"/>
          <c:y val="0.79613278739453397"/>
          <c:w val="8.2646240614355382E-2"/>
          <c:h val="0.17613758709734689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it-IT"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view3D>
      <c:rotX val="30"/>
      <c:perspective val="0"/>
    </c:view3D>
    <c:plotArea>
      <c:layout>
        <c:manualLayout>
          <c:layoutTarget val="inner"/>
          <c:xMode val="edge"/>
          <c:yMode val="edge"/>
          <c:x val="0.19269767333604382"/>
          <c:y val="0.19815712790972395"/>
          <c:w val="0.42799167446216047"/>
          <c:h val="0.60829629962985066"/>
        </c:manualLayout>
      </c:layout>
      <c:pie3DChart>
        <c:varyColors val="1"/>
        <c:ser>
          <c:idx val="0"/>
          <c:order val="0"/>
          <c:tx>
            <c:strRef>
              <c:f>'INPUT Data'!$P$29</c:f>
              <c:strCache>
                <c:ptCount val="1"/>
                <c:pt idx="0">
                  <c:v>Number of judge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explosion val="25"/>
          <c:dPt>
            <c:idx val="0"/>
            <c:spPr>
              <a:solidFill>
                <a:srgbClr val="1FB714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B9-4463-A279-09465BF603B0}"/>
              </c:ext>
            </c:extLst>
          </c:dPt>
          <c:dPt>
            <c:idx val="1"/>
            <c:spPr>
              <a:solidFill>
                <a:srgbClr val="0033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B9-4463-A279-09465BF603B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lang="it-IT" sz="97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ES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'INPUT Data'!$O$30:$O$31</c:f>
              <c:strCache>
                <c:ptCount val="2"/>
                <c:pt idx="0">
                  <c:v>Green fruity</c:v>
                </c:pt>
                <c:pt idx="1">
                  <c:v>Ripe fruity</c:v>
                </c:pt>
              </c:strCache>
            </c:strRef>
          </c:cat>
          <c:val>
            <c:numRef>
              <c:f>'INPUT Data'!$P$30:$P$31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5B9-4463-A279-09465BF603B0}"/>
            </c:ext>
          </c:extLst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293706293706269"/>
          <c:y val="0.43322544474222047"/>
          <c:w val="0.17307692307692313"/>
          <c:h val="0.13355070101075964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it-IT" sz="89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E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view3D>
      <c:rotX val="30"/>
      <c:perspective val="0"/>
    </c:view3D>
    <c:plotArea>
      <c:layout>
        <c:manualLayout>
          <c:layoutTarget val="inner"/>
          <c:xMode val="edge"/>
          <c:yMode val="edge"/>
          <c:x val="0.1576764683461562"/>
          <c:y val="0.18061644870608376"/>
          <c:w val="0.47925347615739589"/>
          <c:h val="0.63876548932639365"/>
        </c:manualLayout>
      </c:layout>
      <c:pie3DChart>
        <c:varyColors val="1"/>
        <c:ser>
          <c:idx val="0"/>
          <c:order val="0"/>
          <c:tx>
            <c:strRef>
              <c:f>'INPUT Data'!$P$52</c:f>
              <c:strCache>
                <c:ptCount val="1"/>
                <c:pt idx="0">
                  <c:v>Number of judge</c:v>
                </c:pt>
              </c:strCache>
            </c:strRef>
          </c:tx>
          <c:spPr>
            <a:solidFill>
              <a:srgbClr val="003300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explosion val="25"/>
          <c:dPt>
            <c:idx val="0"/>
            <c:spPr>
              <a:solidFill>
                <a:srgbClr val="1FB714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D24-43AE-810A-9920BF8354F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lang="it-IT" sz="102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ES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'INPUT Data'!$O$53:$O$54</c:f>
              <c:strCache>
                <c:ptCount val="2"/>
                <c:pt idx="0">
                  <c:v>Green fruity</c:v>
                </c:pt>
                <c:pt idx="1">
                  <c:v>Ripe fruity</c:v>
                </c:pt>
              </c:strCache>
            </c:strRef>
          </c:cat>
          <c:val>
            <c:numRef>
              <c:f>'INPUT Data'!$P$53:$P$54</c:f>
              <c:numCache>
                <c:formatCode>General</c:formatCode>
                <c:ptCount val="2"/>
                <c:pt idx="0">
                  <c:v>6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D24-43AE-810A-9920BF8354F1}"/>
            </c:ext>
          </c:extLst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14318270556966"/>
          <c:y val="0.4472056470873676"/>
          <c:w val="0.1842577638096802"/>
          <c:h val="0.12422379085760217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it-IT" sz="94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E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view3D>
      <c:rotX val="30"/>
      <c:perspective val="0"/>
    </c:view3D>
    <c:plotArea>
      <c:layout>
        <c:manualLayout>
          <c:layoutTarget val="inner"/>
          <c:xMode val="edge"/>
          <c:yMode val="edge"/>
          <c:x val="0.1237321902473545"/>
          <c:y val="0.17180589023261619"/>
          <c:w val="0.49695715755084996"/>
          <c:h val="0.6740077232202637"/>
        </c:manualLayout>
      </c:layout>
      <c:pie3DChart>
        <c:varyColors val="1"/>
        <c:ser>
          <c:idx val="0"/>
          <c:order val="0"/>
          <c:tx>
            <c:strRef>
              <c:f>'INPUT Data'!$P$75</c:f>
              <c:strCache>
                <c:ptCount val="1"/>
                <c:pt idx="0">
                  <c:v>Number of judge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explosion val="60"/>
          <c:dPt>
            <c:idx val="0"/>
            <c:explosion val="16"/>
            <c:spPr>
              <a:solidFill>
                <a:srgbClr val="1FB714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F1-4F5D-BC05-2E8B52C29FF7}"/>
              </c:ext>
            </c:extLst>
          </c:dPt>
          <c:dPt>
            <c:idx val="1"/>
            <c:spPr>
              <a:solidFill>
                <a:srgbClr val="0033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F1-4F5D-BC05-2E8B52C29FF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lang="it-IT" sz="1025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ES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'INPUT Data'!$O$76:$O$77</c:f>
              <c:strCache>
                <c:ptCount val="2"/>
                <c:pt idx="0">
                  <c:v>Green fruity</c:v>
                </c:pt>
                <c:pt idx="1">
                  <c:v>Ripe fruity</c:v>
                </c:pt>
              </c:strCache>
            </c:strRef>
          </c:cat>
          <c:val>
            <c:numRef>
              <c:f>'INPUT Data'!$P$76:$P$77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6F1-4F5D-BC05-2E8B52C29FF7}"/>
            </c:ext>
          </c:extLst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769230769230771"/>
          <c:y val="0.43478326800160738"/>
          <c:w val="0.18006993006993019"/>
          <c:h val="0.12422379085760217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it-IT" sz="94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E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view3D>
      <c:rotX val="30"/>
      <c:perspective val="0"/>
    </c:view3D>
    <c:plotArea>
      <c:layout>
        <c:manualLayout>
          <c:layoutTarget val="inner"/>
          <c:xMode val="edge"/>
          <c:yMode val="edge"/>
          <c:x val="0.13664582459297306"/>
          <c:y val="0.21804541297223734"/>
          <c:w val="0.49896429889252286"/>
          <c:h val="0.56391055079026831"/>
        </c:manualLayout>
      </c:layout>
      <c:pie3DChart>
        <c:varyColors val="1"/>
        <c:ser>
          <c:idx val="0"/>
          <c:order val="0"/>
          <c:tx>
            <c:strRef>
              <c:f>'INPUT Data'!$P$98</c:f>
              <c:strCache>
                <c:ptCount val="1"/>
                <c:pt idx="0">
                  <c:v>Number of judge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explosion val="25"/>
          <c:dPt>
            <c:idx val="0"/>
            <c:spPr>
              <a:solidFill>
                <a:srgbClr val="1FB714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D1-4071-B9EC-024ED3CCEC8B}"/>
              </c:ext>
            </c:extLst>
          </c:dPt>
          <c:dPt>
            <c:idx val="1"/>
            <c:spPr>
              <a:solidFill>
                <a:srgbClr val="0033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D1-4071-B9EC-024ED3CCEC8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lang="it-IT" sz="12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s-ES"/>
              </a:p>
            </c:tx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'INPUT Data'!$O$99:$O$100</c:f>
              <c:strCache>
                <c:ptCount val="2"/>
                <c:pt idx="0">
                  <c:v>Green fruity</c:v>
                </c:pt>
                <c:pt idx="1">
                  <c:v>Ripe fruity</c:v>
                </c:pt>
              </c:strCache>
            </c:strRef>
          </c:cat>
          <c:val>
            <c:numRef>
              <c:f>'INPUT Data'!$P$99:$P$100</c:f>
              <c:numCache>
                <c:formatCode>General</c:formatCode>
                <c:ptCount val="2"/>
                <c:pt idx="0">
                  <c:v>5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5D1-4071-B9EC-024ED3CCEC8B}"/>
            </c:ext>
          </c:extLst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142857142857202"/>
          <c:y val="0.42440318302387287"/>
          <c:w val="0.20892857142857138"/>
          <c:h val="0.14854111405835543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it-IT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E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>
        <c:manualLayout>
          <c:xMode val="edge"/>
          <c:yMode val="edge"/>
          <c:x val="0.46951292333811445"/>
          <c:y val="3.6231959731823991E-2"/>
        </c:manualLayout>
      </c:layout>
      <c:spPr>
        <a:noFill/>
        <a:ln w="25400">
          <a:noFill/>
        </a:ln>
      </c:spPr>
      <c:txPr>
        <a:bodyPr/>
        <a:lstStyle/>
        <a:p>
          <a:pPr>
            <a:defRPr lang="it-IT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5.576205647995669E-2"/>
          <c:y val="0.10079575596816986"/>
          <c:w val="0.93308507843127464"/>
          <c:h val="0.70026525198938994"/>
        </c:manualLayout>
      </c:layout>
      <c:barChart>
        <c:barDir val="col"/>
        <c:grouping val="clustered"/>
        <c:ser>
          <c:idx val="0"/>
          <c:order val="0"/>
          <c:tx>
            <c:strRef>
              <c:f>DG!$A$2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dPt>
            <c:idx val="6"/>
            <c:spPr>
              <a:solidFill>
                <a:srgbClr val="0000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F87-4A68-B132-B71FA66D3131}"/>
              </c:ext>
            </c:extLst>
          </c:dPt>
          <c:dPt>
            <c:idx val="7"/>
            <c:spPr>
              <a:solidFill>
                <a:srgbClr val="006411"/>
              </a:solidFill>
              <a:ln w="12700">
                <a:solidFill>
                  <a:srgbClr val="006411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F87-4A68-B132-B71FA66D3131}"/>
              </c:ext>
            </c:extLst>
          </c:dPt>
          <c:dPt>
            <c:idx val="8"/>
            <c:spPr>
              <a:solidFill>
                <a:srgbClr val="006411"/>
              </a:solidFill>
              <a:ln w="12700">
                <a:solidFill>
                  <a:srgbClr val="006411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F87-4A68-B132-B71FA66D313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it-IT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DG!$B$1:$J$1</c:f>
              <c:strCache>
                <c:ptCount val="9"/>
                <c:pt idx="0">
                  <c:v>Fusty/Muddy sediments</c:v>
                </c:pt>
                <c:pt idx="1">
                  <c:v>Musty/Humid/Earthy</c:v>
                </c:pt>
                <c:pt idx="2">
                  <c:v>Winey/vinegary/acid/sour</c:v>
                </c:pt>
                <c:pt idx="3">
                  <c:v>Frostbitten olives (wet wood)</c:v>
                </c:pt>
                <c:pt idx="4">
                  <c:v>Rancid</c:v>
                </c:pt>
                <c:pt idx="5">
                  <c:v>Other negative attribute</c:v>
                </c:pt>
                <c:pt idx="6">
                  <c:v>Fruity</c:v>
                </c:pt>
                <c:pt idx="7">
                  <c:v>Bitter</c:v>
                </c:pt>
                <c:pt idx="8">
                  <c:v>Pungent</c:v>
                </c:pt>
              </c:strCache>
            </c:strRef>
          </c:cat>
          <c:val>
            <c:numRef>
              <c:f>DG!$B$2:$J$2</c:f>
              <c:numCache>
                <c:formatCode>0.0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F87-4A68-B132-B71FA66D3131}"/>
            </c:ext>
          </c:extLst>
        </c:ser>
        <c:axId val="102025472"/>
        <c:axId val="102027264"/>
      </c:barChart>
      <c:catAx>
        <c:axId val="1020254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it-IT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2027264"/>
        <c:crosses val="autoZero"/>
        <c:auto val="1"/>
        <c:lblAlgn val="ctr"/>
        <c:lblOffset val="100"/>
        <c:tickLblSkip val="1"/>
        <c:tickMarkSkip val="1"/>
      </c:catAx>
      <c:valAx>
        <c:axId val="102027264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it-IT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20254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>
        <c:manualLayout>
          <c:xMode val="edge"/>
          <c:yMode val="edge"/>
          <c:x val="0.47154553171559871"/>
          <c:y val="3.6231846019247609E-2"/>
        </c:manualLayout>
      </c:layout>
      <c:spPr>
        <a:noFill/>
        <a:ln w="25400">
          <a:noFill/>
        </a:ln>
      </c:spPr>
      <c:txPr>
        <a:bodyPr/>
        <a:lstStyle/>
        <a:p>
          <a:pPr>
            <a:defRPr lang="it-IT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5.576205647995669E-2"/>
          <c:y val="0.10000006781688627"/>
          <c:w val="0.93308507843127464"/>
          <c:h val="0.69166713573346339"/>
        </c:manualLayout>
      </c:layout>
      <c:barChart>
        <c:barDir val="col"/>
        <c:grouping val="clustered"/>
        <c:ser>
          <c:idx val="0"/>
          <c:order val="0"/>
          <c:tx>
            <c:strRef>
              <c:f>DG!$A$3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dPt>
            <c:idx val="6"/>
            <c:spPr>
              <a:solidFill>
                <a:srgbClr val="0000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889-41EF-B407-F93780810FA4}"/>
              </c:ext>
            </c:extLst>
          </c:dPt>
          <c:dPt>
            <c:idx val="7"/>
            <c:spPr>
              <a:solidFill>
                <a:srgbClr val="006411"/>
              </a:solidFill>
              <a:ln w="12700">
                <a:solidFill>
                  <a:srgbClr val="006411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889-41EF-B407-F93780810FA4}"/>
              </c:ext>
            </c:extLst>
          </c:dPt>
          <c:dPt>
            <c:idx val="8"/>
            <c:spPr>
              <a:solidFill>
                <a:srgbClr val="006411"/>
              </a:solidFill>
              <a:ln w="12700">
                <a:solidFill>
                  <a:srgbClr val="006411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889-41EF-B407-F93780810FA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it-IT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DG!$B$1:$J$1</c:f>
              <c:strCache>
                <c:ptCount val="9"/>
                <c:pt idx="0">
                  <c:v>Fusty/Muddy sediments</c:v>
                </c:pt>
                <c:pt idx="1">
                  <c:v>Musty/Humid/Earthy</c:v>
                </c:pt>
                <c:pt idx="2">
                  <c:v>Winey/vinegary/acid/sour</c:v>
                </c:pt>
                <c:pt idx="3">
                  <c:v>Frostbitten olives (wet wood)</c:v>
                </c:pt>
                <c:pt idx="4">
                  <c:v>Rancid</c:v>
                </c:pt>
                <c:pt idx="5">
                  <c:v>Other negative attribute</c:v>
                </c:pt>
                <c:pt idx="6">
                  <c:v>Fruity</c:v>
                </c:pt>
                <c:pt idx="7">
                  <c:v>Bitter</c:v>
                </c:pt>
                <c:pt idx="8">
                  <c:v>Pungent</c:v>
                </c:pt>
              </c:strCache>
            </c:strRef>
          </c:cat>
          <c:val>
            <c:numRef>
              <c:f>DG!$B$3:$J$3</c:f>
              <c:numCache>
                <c:formatCode>0.0</c:formatCod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889-41EF-B407-F93780810FA4}"/>
            </c:ext>
          </c:extLst>
        </c:ser>
        <c:axId val="103129856"/>
        <c:axId val="103131392"/>
      </c:barChart>
      <c:catAx>
        <c:axId val="1031298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it-IT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131392"/>
        <c:crosses val="autoZero"/>
        <c:auto val="1"/>
        <c:lblAlgn val="ctr"/>
        <c:lblOffset val="100"/>
        <c:tickLblSkip val="1"/>
        <c:tickMarkSkip val="1"/>
      </c:catAx>
      <c:valAx>
        <c:axId val="10313139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it-IT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1298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>
        <c:manualLayout>
          <c:xMode val="edge"/>
          <c:yMode val="edge"/>
          <c:x val="0.4715456124068142"/>
          <c:y val="3.6231959731823991E-2"/>
        </c:manualLayout>
      </c:layout>
      <c:spPr>
        <a:noFill/>
        <a:ln w="25400">
          <a:noFill/>
        </a:ln>
      </c:spPr>
      <c:txPr>
        <a:bodyPr/>
        <a:lstStyle/>
        <a:p>
          <a:pPr>
            <a:defRPr lang="it-IT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5.8935374894029724E-2"/>
          <c:y val="0.10079575596816986"/>
          <c:w val="0.9334602926764064"/>
          <c:h val="0.70026525198938994"/>
        </c:manualLayout>
      </c:layout>
      <c:barChart>
        <c:barDir val="col"/>
        <c:grouping val="clustered"/>
        <c:ser>
          <c:idx val="0"/>
          <c:order val="0"/>
          <c:tx>
            <c:strRef>
              <c:f>DG!$A$4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dPt>
            <c:idx val="6"/>
            <c:spPr>
              <a:solidFill>
                <a:srgbClr val="0000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708-4D18-88F7-66F57A10D119}"/>
              </c:ext>
            </c:extLst>
          </c:dPt>
          <c:dPt>
            <c:idx val="7"/>
            <c:spPr>
              <a:solidFill>
                <a:srgbClr val="006411"/>
              </a:solidFill>
              <a:ln w="12700">
                <a:solidFill>
                  <a:srgbClr val="006411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708-4D18-88F7-66F57A10D119}"/>
              </c:ext>
            </c:extLst>
          </c:dPt>
          <c:dPt>
            <c:idx val="8"/>
            <c:spPr>
              <a:solidFill>
                <a:srgbClr val="006411"/>
              </a:solidFill>
              <a:ln w="12700">
                <a:solidFill>
                  <a:srgbClr val="006411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708-4D18-88F7-66F57A10D11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it-IT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DG!$B$1:$J$1</c:f>
              <c:strCache>
                <c:ptCount val="9"/>
                <c:pt idx="0">
                  <c:v>Fusty/Muddy sediments</c:v>
                </c:pt>
                <c:pt idx="1">
                  <c:v>Musty/Humid/Earthy</c:v>
                </c:pt>
                <c:pt idx="2">
                  <c:v>Winey/vinegary/acid/sour</c:v>
                </c:pt>
                <c:pt idx="3">
                  <c:v>Frostbitten olives (wet wood)</c:v>
                </c:pt>
                <c:pt idx="4">
                  <c:v>Rancid</c:v>
                </c:pt>
                <c:pt idx="5">
                  <c:v>Other negative attribute</c:v>
                </c:pt>
                <c:pt idx="6">
                  <c:v>Fruity</c:v>
                </c:pt>
                <c:pt idx="7">
                  <c:v>Bitter</c:v>
                </c:pt>
                <c:pt idx="8">
                  <c:v>Pungent</c:v>
                </c:pt>
              </c:strCache>
            </c:strRef>
          </c:cat>
          <c:val>
            <c:numRef>
              <c:f>DG!$B$4:$J$4</c:f>
              <c:numCache>
                <c:formatCode>0.0</c:formatCode>
                <c:ptCount val="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708-4D18-88F7-66F57A10D119}"/>
            </c:ext>
          </c:extLst>
        </c:ser>
        <c:axId val="103144448"/>
        <c:axId val="103908096"/>
      </c:barChart>
      <c:catAx>
        <c:axId val="1031444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it-IT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908096"/>
        <c:crosses val="autoZero"/>
        <c:auto val="1"/>
        <c:lblAlgn val="ctr"/>
        <c:lblOffset val="100"/>
        <c:tickLblSkip val="1"/>
        <c:tickMarkSkip val="1"/>
      </c:catAx>
      <c:valAx>
        <c:axId val="103908096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it-IT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1444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>
        <c:manualLayout>
          <c:xMode val="edge"/>
          <c:yMode val="edge"/>
          <c:x val="0.47561061046076475"/>
          <c:y val="3.6231846019247609E-2"/>
        </c:manualLayout>
      </c:layout>
      <c:spPr>
        <a:noFill/>
        <a:ln w="25400">
          <a:noFill/>
        </a:ln>
      </c:spPr>
      <c:txPr>
        <a:bodyPr/>
        <a:lstStyle/>
        <a:p>
          <a:pPr>
            <a:defRPr lang="it-IT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4.5627387014732707E-2"/>
          <c:y val="0.10000006781688627"/>
          <c:w val="0.94866942168131729"/>
          <c:h val="0.69166713573346339"/>
        </c:manualLayout>
      </c:layout>
      <c:barChart>
        <c:barDir val="col"/>
        <c:grouping val="clustered"/>
        <c:ser>
          <c:idx val="0"/>
          <c:order val="0"/>
          <c:tx>
            <c:strRef>
              <c:f>DG!$A$5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dPt>
            <c:idx val="6"/>
            <c:spPr>
              <a:solidFill>
                <a:srgbClr val="0000FF"/>
              </a:solidFill>
              <a:ln w="12700">
                <a:solidFill>
                  <a:srgbClr val="0000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A0E-48D2-A93E-E7BAB30A4A88}"/>
              </c:ext>
            </c:extLst>
          </c:dPt>
          <c:dPt>
            <c:idx val="7"/>
            <c:spPr>
              <a:solidFill>
                <a:srgbClr val="006411"/>
              </a:solidFill>
              <a:ln w="12700">
                <a:solidFill>
                  <a:srgbClr val="006411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A0E-48D2-A93E-E7BAB30A4A88}"/>
              </c:ext>
            </c:extLst>
          </c:dPt>
          <c:dPt>
            <c:idx val="8"/>
            <c:spPr>
              <a:solidFill>
                <a:srgbClr val="006411"/>
              </a:solidFill>
              <a:ln w="12700">
                <a:solidFill>
                  <a:srgbClr val="006411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A0E-48D2-A93E-E7BAB30A4A8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it-IT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DG!$B$1:$J$1</c:f>
              <c:strCache>
                <c:ptCount val="9"/>
                <c:pt idx="0">
                  <c:v>Fusty/Muddy sediments</c:v>
                </c:pt>
                <c:pt idx="1">
                  <c:v>Musty/Humid/Earthy</c:v>
                </c:pt>
                <c:pt idx="2">
                  <c:v>Winey/vinegary/acid/sour</c:v>
                </c:pt>
                <c:pt idx="3">
                  <c:v>Frostbitten olives (wet wood)</c:v>
                </c:pt>
                <c:pt idx="4">
                  <c:v>Rancid</c:v>
                </c:pt>
                <c:pt idx="5">
                  <c:v>Other negative attribute</c:v>
                </c:pt>
                <c:pt idx="6">
                  <c:v>Fruity</c:v>
                </c:pt>
                <c:pt idx="7">
                  <c:v>Bitter</c:v>
                </c:pt>
                <c:pt idx="8">
                  <c:v>Pungent</c:v>
                </c:pt>
              </c:strCache>
            </c:strRef>
          </c:cat>
          <c:val>
            <c:numRef>
              <c:f>DG!$B$5:$J$5</c:f>
              <c:numCache>
                <c:formatCode>0.0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A0E-48D2-A93E-E7BAB30A4A88}"/>
            </c:ext>
          </c:extLst>
        </c:ser>
        <c:axId val="103929344"/>
        <c:axId val="103930880"/>
      </c:barChart>
      <c:catAx>
        <c:axId val="1039293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it-IT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930880"/>
        <c:crosses val="autoZero"/>
        <c:auto val="1"/>
        <c:lblAlgn val="ctr"/>
        <c:lblOffset val="100"/>
        <c:tickLblSkip val="1"/>
        <c:tickMarkSkip val="1"/>
      </c:catAx>
      <c:valAx>
        <c:axId val="103930880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it-IT"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9293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244148</xdr:colOff>
      <xdr:row>3</xdr:row>
      <xdr:rowOff>117432</xdr:rowOff>
    </xdr:to>
    <xdr:sp macro="" textlink="">
      <xdr:nvSpPr>
        <xdr:cNvPr id="1033" name="Text Box 7"/>
        <xdr:cNvSpPr txBox="1">
          <a:spLocks noChangeArrowheads="1"/>
        </xdr:cNvSpPr>
      </xdr:nvSpPr>
      <xdr:spPr bwMode="auto">
        <a:xfrm>
          <a:off x="0" y="0"/>
          <a:ext cx="8864600" cy="6985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45720" tIns="27432" rIns="0" bIns="0" anchor="t"/>
        <a:lstStyle/>
        <a:p>
          <a:pPr algn="l" rtl="0"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Sensory evaluation of virgin olive oil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COI/T20/Doc. 15 Rev.08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560551</xdr:colOff>
      <xdr:row>2</xdr:row>
      <xdr:rowOff>193740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0" y="0"/>
          <a:ext cx="7753350" cy="647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Sensory evaluation of virgin olive oil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COI/T20/Doc. 15 Rev.08</a:t>
          </a:r>
        </a:p>
      </xdr:txBody>
    </xdr:sp>
    <xdr:clientData/>
  </xdr:twoCellAnchor>
  <xdr:twoCellAnchor editAs="oneCell">
    <xdr:from>
      <xdr:col>13</xdr:col>
      <xdr:colOff>3175</xdr:colOff>
      <xdr:row>3</xdr:row>
      <xdr:rowOff>76200</xdr:rowOff>
    </xdr:from>
    <xdr:to>
      <xdr:col>13</xdr:col>
      <xdr:colOff>2616200</xdr:colOff>
      <xdr:row>11</xdr:row>
      <xdr:rowOff>6350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743400" y="647700"/>
          <a:ext cx="2984500" cy="2540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6</xdr:col>
      <xdr:colOff>876300</xdr:colOff>
      <xdr:row>18</xdr:row>
      <xdr:rowOff>9525</xdr:rowOff>
    </xdr:to>
    <xdr:graphicFrame macro="">
      <xdr:nvGraphicFramePr>
        <xdr:cNvPr id="4137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876300</xdr:colOff>
      <xdr:row>0</xdr:row>
      <xdr:rowOff>0</xdr:rowOff>
    </xdr:from>
    <xdr:to>
      <xdr:col>14</xdr:col>
      <xdr:colOff>114300</xdr:colOff>
      <xdr:row>18</xdr:row>
      <xdr:rowOff>9525</xdr:rowOff>
    </xdr:to>
    <xdr:graphicFrame macro="">
      <xdr:nvGraphicFramePr>
        <xdr:cNvPr id="4138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18</xdr:row>
      <xdr:rowOff>9525</xdr:rowOff>
    </xdr:from>
    <xdr:to>
      <xdr:col>7</xdr:col>
      <xdr:colOff>0</xdr:colOff>
      <xdr:row>37</xdr:row>
      <xdr:rowOff>0</xdr:rowOff>
    </xdr:to>
    <xdr:graphicFrame macro="">
      <xdr:nvGraphicFramePr>
        <xdr:cNvPr id="4139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876300</xdr:colOff>
      <xdr:row>18</xdr:row>
      <xdr:rowOff>9525</xdr:rowOff>
    </xdr:from>
    <xdr:to>
      <xdr:col>14</xdr:col>
      <xdr:colOff>114300</xdr:colOff>
      <xdr:row>37</xdr:row>
      <xdr:rowOff>0</xdr:rowOff>
    </xdr:to>
    <xdr:graphicFrame macro="">
      <xdr:nvGraphicFramePr>
        <xdr:cNvPr id="4140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6</xdr:col>
      <xdr:colOff>876300</xdr:colOff>
      <xdr:row>59</xdr:row>
      <xdr:rowOff>28575</xdr:rowOff>
    </xdr:to>
    <xdr:graphicFrame macro="">
      <xdr:nvGraphicFramePr>
        <xdr:cNvPr id="4141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9525</xdr:rowOff>
    </xdr:from>
    <xdr:to>
      <xdr:col>7</xdr:col>
      <xdr:colOff>638175</xdr:colOff>
      <xdr:row>21</xdr:row>
      <xdr:rowOff>0</xdr:rowOff>
    </xdr:to>
    <xdr:graphicFrame macro="">
      <xdr:nvGraphicFramePr>
        <xdr:cNvPr id="1028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21</xdr:row>
      <xdr:rowOff>0</xdr:rowOff>
    </xdr:from>
    <xdr:to>
      <xdr:col>7</xdr:col>
      <xdr:colOff>638175</xdr:colOff>
      <xdr:row>45</xdr:row>
      <xdr:rowOff>0</xdr:rowOff>
    </xdr:to>
    <xdr:graphicFrame macro="">
      <xdr:nvGraphicFramePr>
        <xdr:cNvPr id="1028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638175</xdr:colOff>
      <xdr:row>0</xdr:row>
      <xdr:rowOff>9525</xdr:rowOff>
    </xdr:from>
    <xdr:to>
      <xdr:col>15</xdr:col>
      <xdr:colOff>352425</xdr:colOff>
      <xdr:row>21</xdr:row>
      <xdr:rowOff>0</xdr:rowOff>
    </xdr:to>
    <xdr:graphicFrame macro="">
      <xdr:nvGraphicFramePr>
        <xdr:cNvPr id="1028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638175</xdr:colOff>
      <xdr:row>21</xdr:row>
      <xdr:rowOff>0</xdr:rowOff>
    </xdr:from>
    <xdr:to>
      <xdr:col>15</xdr:col>
      <xdr:colOff>352425</xdr:colOff>
      <xdr:row>45</xdr:row>
      <xdr:rowOff>0</xdr:rowOff>
    </xdr:to>
    <xdr:graphicFrame macro="">
      <xdr:nvGraphicFramePr>
        <xdr:cNvPr id="1028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352425</xdr:colOff>
      <xdr:row>0</xdr:row>
      <xdr:rowOff>9525</xdr:rowOff>
    </xdr:from>
    <xdr:to>
      <xdr:col>23</xdr:col>
      <xdr:colOff>114300</xdr:colOff>
      <xdr:row>21</xdr:row>
      <xdr:rowOff>0</xdr:rowOff>
    </xdr:to>
    <xdr:graphicFrame macro="">
      <xdr:nvGraphicFramePr>
        <xdr:cNvPr id="1028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5918" cy="6076709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4:R122"/>
  <sheetViews>
    <sheetView showGridLines="0" topLeftCell="J1" zoomScale="75" zoomScaleNormal="75" workbookViewId="0">
      <selection activeCell="B1" sqref="B1"/>
    </sheetView>
  </sheetViews>
  <sheetFormatPr baseColWidth="10" defaultColWidth="11.453125" defaultRowHeight="15.5"/>
  <cols>
    <col min="1" max="1" width="17.81640625" style="28" bestFit="1" customWidth="1"/>
    <col min="2" max="2" width="9.26953125" style="29" bestFit="1" customWidth="1"/>
    <col min="3" max="3" width="11.453125" style="29" bestFit="1" customWidth="1"/>
    <col min="4" max="4" width="10.1796875" style="29" bestFit="1" customWidth="1"/>
    <col min="5" max="5" width="34.453125" style="30" bestFit="1" customWidth="1"/>
    <col min="6" max="6" width="29.453125" style="30" bestFit="1" customWidth="1"/>
    <col min="7" max="7" width="37" style="30" bestFit="1" customWidth="1"/>
    <col min="8" max="8" width="43.26953125" style="30" bestFit="1" customWidth="1"/>
    <col min="9" max="9" width="11.26953125" style="30" bestFit="1" customWidth="1"/>
    <col min="10" max="10" width="34.7265625" style="30" bestFit="1" customWidth="1"/>
    <col min="11" max="12" width="10.1796875" style="30" bestFit="1" customWidth="1"/>
    <col min="13" max="13" width="12.7265625" style="30" bestFit="1" customWidth="1"/>
    <col min="14" max="14" width="4.7265625" style="31" customWidth="1"/>
    <col min="15" max="15" width="24.1796875" style="30" bestFit="1" customWidth="1"/>
    <col min="16" max="16" width="23.81640625" style="30" bestFit="1" customWidth="1"/>
    <col min="17" max="17" width="26.453125" style="30" hidden="1" customWidth="1"/>
    <col min="18" max="18" width="20.453125" style="30" bestFit="1" customWidth="1"/>
    <col min="19" max="16384" width="11.453125" style="30"/>
  </cols>
  <sheetData>
    <row r="4" spans="1:18" ht="16" thickBot="1"/>
    <row r="5" spans="1:18" ht="27.75" customHeight="1" thickTop="1">
      <c r="B5" s="32"/>
      <c r="C5" s="33"/>
      <c r="D5" s="33"/>
      <c r="E5" s="34"/>
      <c r="F5" s="34"/>
      <c r="G5" s="34"/>
      <c r="H5" s="34"/>
      <c r="I5" s="34"/>
      <c r="J5" s="34"/>
      <c r="K5" s="34"/>
      <c r="L5" s="34"/>
      <c r="M5" s="35"/>
      <c r="N5" s="36"/>
      <c r="O5" s="37"/>
      <c r="P5" s="34"/>
      <c r="Q5" s="34"/>
      <c r="R5" s="35" t="s">
        <v>20</v>
      </c>
    </row>
    <row r="6" spans="1:18" ht="27.75" customHeight="1">
      <c r="A6" s="28" t="s">
        <v>35</v>
      </c>
      <c r="B6" s="38" t="s">
        <v>0</v>
      </c>
      <c r="C6" s="39" t="s">
        <v>41</v>
      </c>
      <c r="D6" s="39" t="s">
        <v>42</v>
      </c>
      <c r="E6" s="39" t="s">
        <v>43</v>
      </c>
      <c r="F6" s="39" t="s">
        <v>69</v>
      </c>
      <c r="G6" s="39" t="s">
        <v>70</v>
      </c>
      <c r="H6" s="39" t="s">
        <v>71</v>
      </c>
      <c r="I6" s="39" t="s">
        <v>44</v>
      </c>
      <c r="J6" s="39" t="s">
        <v>72</v>
      </c>
      <c r="K6" s="39" t="s">
        <v>45</v>
      </c>
      <c r="L6" s="39" t="s">
        <v>46</v>
      </c>
      <c r="M6" s="118" t="s">
        <v>47</v>
      </c>
      <c r="N6" s="41"/>
      <c r="O6" s="42" t="s">
        <v>48</v>
      </c>
      <c r="P6" s="43" t="s">
        <v>50</v>
      </c>
      <c r="Q6" s="44" t="s">
        <v>19</v>
      </c>
      <c r="R6" s="45" t="s">
        <v>49</v>
      </c>
    </row>
    <row r="7" spans="1:18" ht="27.75" customHeight="1">
      <c r="A7" s="88" t="s">
        <v>73</v>
      </c>
      <c r="B7" s="46" t="s">
        <v>62</v>
      </c>
      <c r="C7" s="135" t="s">
        <v>1</v>
      </c>
      <c r="D7" s="47" t="s">
        <v>1</v>
      </c>
      <c r="E7" s="48">
        <v>1</v>
      </c>
      <c r="F7" s="48">
        <v>1</v>
      </c>
      <c r="G7" s="48">
        <v>1</v>
      </c>
      <c r="H7" s="48">
        <v>1</v>
      </c>
      <c r="I7" s="48">
        <v>1</v>
      </c>
      <c r="J7" s="48">
        <v>1</v>
      </c>
      <c r="K7" s="48">
        <v>1</v>
      </c>
      <c r="L7" s="48">
        <v>1</v>
      </c>
      <c r="M7" s="119">
        <v>1</v>
      </c>
      <c r="N7" s="50"/>
      <c r="O7" s="51" t="s">
        <v>74</v>
      </c>
      <c r="P7" s="52">
        <v>6</v>
      </c>
      <c r="Q7" s="53">
        <f>COUNT(E$7:E$26)/2</f>
        <v>4</v>
      </c>
      <c r="R7" s="54" t="str">
        <f>IF(CHITEST(P7:Q7,P8:Q8)&lt;=0.05,"s","ns")</f>
        <v>s</v>
      </c>
    </row>
    <row r="8" spans="1:18" ht="27.75" customHeight="1">
      <c r="B8" s="46"/>
      <c r="C8" s="47"/>
      <c r="D8" s="47" t="s">
        <v>2</v>
      </c>
      <c r="E8" s="48">
        <v>1</v>
      </c>
      <c r="F8" s="48">
        <v>1</v>
      </c>
      <c r="G8" s="48">
        <v>1</v>
      </c>
      <c r="H8" s="48">
        <v>1</v>
      </c>
      <c r="I8" s="48">
        <v>1</v>
      </c>
      <c r="J8" s="48">
        <v>1</v>
      </c>
      <c r="K8" s="48">
        <v>1</v>
      </c>
      <c r="L8" s="48">
        <v>1</v>
      </c>
      <c r="M8" s="119">
        <v>1</v>
      </c>
      <c r="N8" s="50"/>
      <c r="O8" s="55" t="s">
        <v>75</v>
      </c>
      <c r="P8" s="52">
        <v>2</v>
      </c>
      <c r="Q8" s="53">
        <f>COUNT(E$7:E$26)/2</f>
        <v>4</v>
      </c>
      <c r="R8" s="54" t="str">
        <f>IF(CHITEST(P7:Q7,P8:Q8)&lt;0.05,"s","ns")</f>
        <v>s</v>
      </c>
    </row>
    <row r="9" spans="1:18" ht="27.75" customHeight="1" thickBot="1">
      <c r="B9" s="46"/>
      <c r="C9" s="47"/>
      <c r="D9" s="47" t="s">
        <v>3</v>
      </c>
      <c r="E9" s="48">
        <v>1</v>
      </c>
      <c r="F9" s="48">
        <v>1</v>
      </c>
      <c r="G9" s="48">
        <v>1</v>
      </c>
      <c r="H9" s="48">
        <v>1</v>
      </c>
      <c r="I9" s="48">
        <v>1</v>
      </c>
      <c r="J9" s="48">
        <v>1</v>
      </c>
      <c r="K9" s="48">
        <v>1</v>
      </c>
      <c r="L9" s="48">
        <v>1</v>
      </c>
      <c r="M9" s="119">
        <v>1</v>
      </c>
      <c r="N9" s="50"/>
      <c r="O9" s="56" t="s">
        <v>52</v>
      </c>
      <c r="P9" s="57" t="str">
        <f>IF((SUM(P7:P8)&gt;COUNT(E7:E26)),"Errore inserimento dato","OK!")</f>
        <v>OK!</v>
      </c>
      <c r="Q9" s="58"/>
      <c r="R9" s="59"/>
    </row>
    <row r="10" spans="1:18" ht="27.75" customHeight="1" thickTop="1">
      <c r="B10" s="46"/>
      <c r="C10" s="47"/>
      <c r="D10" s="47" t="s">
        <v>4</v>
      </c>
      <c r="E10" s="48">
        <v>1</v>
      </c>
      <c r="F10" s="48">
        <v>1</v>
      </c>
      <c r="G10" s="48">
        <v>1</v>
      </c>
      <c r="H10" s="48">
        <v>1</v>
      </c>
      <c r="I10" s="48">
        <v>1</v>
      </c>
      <c r="J10" s="48">
        <v>1</v>
      </c>
      <c r="K10" s="48">
        <v>1</v>
      </c>
      <c r="L10" s="48">
        <v>1</v>
      </c>
      <c r="M10" s="119">
        <v>1</v>
      </c>
      <c r="N10" s="50"/>
      <c r="O10" s="31" t="s">
        <v>51</v>
      </c>
      <c r="P10" s="50"/>
    </row>
    <row r="11" spans="1:18" ht="27.75" customHeight="1">
      <c r="B11" s="46"/>
      <c r="C11" s="47"/>
      <c r="D11" s="47" t="s">
        <v>5</v>
      </c>
      <c r="E11" s="48">
        <v>1</v>
      </c>
      <c r="F11" s="48">
        <v>1</v>
      </c>
      <c r="G11" s="48">
        <v>1</v>
      </c>
      <c r="H11" s="48">
        <v>1</v>
      </c>
      <c r="I11" s="48">
        <v>1</v>
      </c>
      <c r="J11" s="48">
        <v>1</v>
      </c>
      <c r="K11" s="48">
        <v>1</v>
      </c>
      <c r="L11" s="48">
        <v>1</v>
      </c>
      <c r="M11" s="119">
        <v>1</v>
      </c>
      <c r="N11" s="50"/>
      <c r="O11" s="31"/>
      <c r="P11" s="50"/>
    </row>
    <row r="12" spans="1:18" ht="27.75" customHeight="1">
      <c r="B12" s="46"/>
      <c r="C12" s="47"/>
      <c r="D12" s="47" t="s">
        <v>6</v>
      </c>
      <c r="E12" s="48">
        <v>1</v>
      </c>
      <c r="F12" s="48">
        <v>1</v>
      </c>
      <c r="G12" s="48">
        <v>1</v>
      </c>
      <c r="H12" s="48">
        <v>1</v>
      </c>
      <c r="I12" s="48">
        <v>1</v>
      </c>
      <c r="J12" s="48">
        <v>1</v>
      </c>
      <c r="K12" s="48">
        <v>1</v>
      </c>
      <c r="L12" s="48">
        <v>1</v>
      </c>
      <c r="M12" s="119">
        <v>1</v>
      </c>
      <c r="N12" s="50"/>
      <c r="O12" s="31"/>
      <c r="P12" s="87"/>
    </row>
    <row r="13" spans="1:18" ht="27.75" customHeight="1">
      <c r="B13" s="46"/>
      <c r="C13" s="47"/>
      <c r="D13" s="47" t="s">
        <v>7</v>
      </c>
      <c r="E13" s="48">
        <v>1</v>
      </c>
      <c r="F13" s="48">
        <v>1</v>
      </c>
      <c r="G13" s="48">
        <v>1</v>
      </c>
      <c r="H13" s="48">
        <v>1</v>
      </c>
      <c r="I13" s="48">
        <v>1</v>
      </c>
      <c r="J13" s="48">
        <v>1</v>
      </c>
      <c r="K13" s="48">
        <v>1</v>
      </c>
      <c r="L13" s="48">
        <v>1</v>
      </c>
      <c r="M13" s="119">
        <v>1</v>
      </c>
      <c r="N13" s="50"/>
      <c r="O13" s="31"/>
      <c r="P13" s="87"/>
    </row>
    <row r="14" spans="1:18" ht="27.75" customHeight="1">
      <c r="B14" s="46"/>
      <c r="C14" s="47"/>
      <c r="D14" s="47" t="s">
        <v>8</v>
      </c>
      <c r="E14" s="48">
        <v>1</v>
      </c>
      <c r="F14" s="48">
        <v>1</v>
      </c>
      <c r="G14" s="48">
        <v>1</v>
      </c>
      <c r="H14" s="48">
        <v>1</v>
      </c>
      <c r="I14" s="48">
        <v>1</v>
      </c>
      <c r="J14" s="48">
        <v>1</v>
      </c>
      <c r="K14" s="48">
        <v>1</v>
      </c>
      <c r="L14" s="48">
        <v>1</v>
      </c>
      <c r="M14" s="119">
        <v>1</v>
      </c>
      <c r="N14" s="50"/>
      <c r="O14" s="31"/>
      <c r="P14" s="87"/>
    </row>
    <row r="15" spans="1:18" ht="27.75" customHeight="1">
      <c r="B15" s="46"/>
      <c r="C15" s="47"/>
      <c r="D15" s="47" t="s">
        <v>9</v>
      </c>
      <c r="E15" s="48"/>
      <c r="F15" s="48"/>
      <c r="G15" s="48"/>
      <c r="H15" s="48"/>
      <c r="I15" s="48"/>
      <c r="J15" s="48"/>
      <c r="K15" s="48"/>
      <c r="L15" s="48"/>
      <c r="M15" s="119"/>
      <c r="N15" s="50"/>
      <c r="O15" s="31"/>
      <c r="P15" s="87"/>
    </row>
    <row r="16" spans="1:18" ht="27.75" customHeight="1">
      <c r="B16" s="46"/>
      <c r="C16" s="47"/>
      <c r="D16" s="47" t="s">
        <v>11</v>
      </c>
      <c r="E16" s="48"/>
      <c r="F16" s="48"/>
      <c r="G16" s="48"/>
      <c r="H16" s="48"/>
      <c r="I16" s="48"/>
      <c r="J16" s="48"/>
      <c r="K16" s="48"/>
      <c r="L16" s="48"/>
      <c r="M16" s="119"/>
      <c r="N16" s="50"/>
      <c r="O16" s="31"/>
      <c r="P16" s="87"/>
    </row>
    <row r="17" spans="1:18" ht="27.75" customHeight="1">
      <c r="B17" s="46"/>
      <c r="C17" s="47"/>
      <c r="D17" s="47" t="s">
        <v>12</v>
      </c>
      <c r="E17" s="48"/>
      <c r="F17" s="48"/>
      <c r="G17" s="48"/>
      <c r="H17" s="48"/>
      <c r="I17" s="48"/>
      <c r="J17" s="48"/>
      <c r="K17" s="48"/>
      <c r="L17" s="48"/>
      <c r="M17" s="119"/>
      <c r="N17" s="50"/>
      <c r="O17" s="31"/>
      <c r="P17" s="87"/>
    </row>
    <row r="18" spans="1:18" ht="27.75" customHeight="1">
      <c r="B18" s="46"/>
      <c r="C18" s="47"/>
      <c r="D18" s="47" t="s">
        <v>10</v>
      </c>
      <c r="E18" s="48"/>
      <c r="F18" s="48"/>
      <c r="G18" s="48"/>
      <c r="H18" s="48"/>
      <c r="I18" s="48"/>
      <c r="J18" s="48"/>
      <c r="K18" s="48"/>
      <c r="L18" s="48"/>
      <c r="M18" s="119"/>
      <c r="N18" s="50"/>
      <c r="O18" s="31"/>
      <c r="P18" s="87"/>
    </row>
    <row r="19" spans="1:18" ht="27.75" customHeight="1">
      <c r="B19" s="46"/>
      <c r="C19" s="47"/>
      <c r="D19" s="47" t="s">
        <v>54</v>
      </c>
      <c r="E19" s="48"/>
      <c r="F19" s="48"/>
      <c r="G19" s="48"/>
      <c r="H19" s="48"/>
      <c r="I19" s="48"/>
      <c r="J19" s="48"/>
      <c r="K19" s="48"/>
      <c r="L19" s="48"/>
      <c r="M19" s="119"/>
      <c r="N19" s="50"/>
      <c r="O19" s="31"/>
      <c r="P19" s="87"/>
    </row>
    <row r="20" spans="1:18" ht="27.75" customHeight="1">
      <c r="B20" s="46"/>
      <c r="C20" s="47"/>
      <c r="D20" s="47" t="s">
        <v>55</v>
      </c>
      <c r="E20" s="48"/>
      <c r="F20" s="48"/>
      <c r="G20" s="48"/>
      <c r="H20" s="48"/>
      <c r="I20" s="48"/>
      <c r="J20" s="48"/>
      <c r="K20" s="48"/>
      <c r="L20" s="48"/>
      <c r="M20" s="119"/>
      <c r="N20" s="50"/>
      <c r="O20" s="31"/>
      <c r="P20" s="87"/>
    </row>
    <row r="21" spans="1:18" ht="27.75" customHeight="1">
      <c r="B21" s="46"/>
      <c r="C21" s="47"/>
      <c r="D21" s="47" t="s">
        <v>56</v>
      </c>
      <c r="E21" s="48"/>
      <c r="F21" s="48"/>
      <c r="G21" s="48"/>
      <c r="H21" s="48"/>
      <c r="I21" s="48"/>
      <c r="J21" s="48"/>
      <c r="K21" s="48"/>
      <c r="L21" s="48"/>
      <c r="M21" s="119"/>
      <c r="N21" s="50"/>
      <c r="O21" s="31"/>
      <c r="P21" s="87"/>
    </row>
    <row r="22" spans="1:18" ht="27.75" customHeight="1">
      <c r="B22" s="46"/>
      <c r="C22" s="47"/>
      <c r="D22" s="47" t="s">
        <v>57</v>
      </c>
      <c r="E22" s="48"/>
      <c r="F22" s="48"/>
      <c r="G22" s="48"/>
      <c r="H22" s="48"/>
      <c r="I22" s="48"/>
      <c r="J22" s="48"/>
      <c r="K22" s="48"/>
      <c r="L22" s="48"/>
      <c r="M22" s="119"/>
      <c r="N22" s="50"/>
      <c r="O22" s="31"/>
    </row>
    <row r="23" spans="1:18" ht="27.75" customHeight="1">
      <c r="B23" s="46"/>
      <c r="C23" s="47"/>
      <c r="D23" s="47" t="s">
        <v>58</v>
      </c>
      <c r="E23" s="48"/>
      <c r="F23" s="48"/>
      <c r="G23" s="48"/>
      <c r="H23" s="48"/>
      <c r="I23" s="48"/>
      <c r="J23" s="48"/>
      <c r="K23" s="48"/>
      <c r="L23" s="48"/>
      <c r="M23" s="119"/>
      <c r="N23" s="50"/>
      <c r="O23" s="31"/>
    </row>
    <row r="24" spans="1:18" ht="27.75" customHeight="1">
      <c r="B24" s="46"/>
      <c r="C24" s="47"/>
      <c r="D24" s="47" t="s">
        <v>59</v>
      </c>
      <c r="E24" s="48"/>
      <c r="F24" s="48"/>
      <c r="G24" s="48"/>
      <c r="H24" s="48"/>
      <c r="I24" s="48"/>
      <c r="J24" s="48"/>
      <c r="K24" s="48"/>
      <c r="L24" s="48"/>
      <c r="M24" s="119"/>
      <c r="N24" s="50"/>
      <c r="O24" s="31"/>
    </row>
    <row r="25" spans="1:18" ht="27.75" customHeight="1">
      <c r="B25" s="46"/>
      <c r="C25" s="47"/>
      <c r="D25" s="47" t="s">
        <v>60</v>
      </c>
      <c r="E25" s="48"/>
      <c r="F25" s="48"/>
      <c r="G25" s="48"/>
      <c r="H25" s="48"/>
      <c r="I25" s="48"/>
      <c r="J25" s="48"/>
      <c r="K25" s="48"/>
      <c r="L25" s="48"/>
      <c r="M25" s="119"/>
      <c r="N25" s="50"/>
      <c r="O25" s="31"/>
      <c r="P25" s="31"/>
    </row>
    <row r="26" spans="1:18" ht="27.75" customHeight="1">
      <c r="B26" s="60"/>
      <c r="C26" s="61"/>
      <c r="D26" s="61" t="s">
        <v>61</v>
      </c>
      <c r="E26" s="62"/>
      <c r="F26" s="62"/>
      <c r="G26" s="62"/>
      <c r="H26" s="62"/>
      <c r="I26" s="62"/>
      <c r="J26" s="62"/>
      <c r="K26" s="62"/>
      <c r="L26" s="62"/>
      <c r="M26" s="120"/>
      <c r="N26" s="50"/>
      <c r="O26" s="31"/>
      <c r="P26" s="31"/>
    </row>
    <row r="27" spans="1:18" ht="27.75" customHeight="1" thickBot="1">
      <c r="B27" s="64"/>
      <c r="C27" s="65"/>
      <c r="D27" s="66"/>
      <c r="E27" s="67"/>
      <c r="F27" s="67"/>
      <c r="G27" s="67"/>
      <c r="H27" s="67"/>
      <c r="I27" s="67"/>
      <c r="J27" s="67"/>
      <c r="K27" s="67"/>
      <c r="L27" s="67"/>
      <c r="M27" s="68"/>
      <c r="N27" s="50"/>
      <c r="O27" s="31"/>
      <c r="P27" s="31"/>
    </row>
    <row r="28" spans="1:18" ht="27.75" customHeight="1" thickTop="1">
      <c r="B28" s="64"/>
      <c r="C28" s="65"/>
      <c r="D28" s="65"/>
      <c r="E28" s="69"/>
      <c r="F28" s="69"/>
      <c r="G28" s="69"/>
      <c r="H28" s="69"/>
      <c r="I28" s="69"/>
      <c r="J28" s="69"/>
      <c r="K28" s="69"/>
      <c r="L28" s="69"/>
      <c r="M28" s="70"/>
      <c r="N28" s="50"/>
      <c r="O28" s="37"/>
      <c r="P28" s="34"/>
      <c r="Q28" s="34"/>
      <c r="R28" s="35" t="s">
        <v>20</v>
      </c>
    </row>
    <row r="29" spans="1:18" ht="27.75" customHeight="1">
      <c r="A29" s="28" t="s">
        <v>36</v>
      </c>
      <c r="B29" s="71" t="str">
        <f>B6</f>
        <v>Panel</v>
      </c>
      <c r="C29" s="72" t="str">
        <f>C6</f>
        <v>Sample</v>
      </c>
      <c r="D29" s="72" t="str">
        <f>D6</f>
        <v>Judge</v>
      </c>
      <c r="E29" s="72" t="str">
        <f t="shared" ref="E29:M29" si="0">E6</f>
        <v>Fusty/Muddy sediments</v>
      </c>
      <c r="F29" s="72" t="str">
        <f t="shared" si="0"/>
        <v>Musty/Humid/Earthy</v>
      </c>
      <c r="G29" s="72" t="str">
        <f t="shared" si="0"/>
        <v>Winey/vinegary/acid/sour</v>
      </c>
      <c r="H29" s="72" t="str">
        <f t="shared" si="0"/>
        <v>Frostbitten olives (wet wood)</v>
      </c>
      <c r="I29" s="72" t="str">
        <f t="shared" si="0"/>
        <v>Rancid</v>
      </c>
      <c r="J29" s="72" t="str">
        <f t="shared" si="0"/>
        <v>Other negative attribute</v>
      </c>
      <c r="K29" s="72" t="str">
        <f t="shared" si="0"/>
        <v>Fruity</v>
      </c>
      <c r="L29" s="72" t="str">
        <f t="shared" si="0"/>
        <v>Bitter</v>
      </c>
      <c r="M29" s="73" t="str">
        <f t="shared" si="0"/>
        <v>Pungent</v>
      </c>
      <c r="N29" s="41"/>
      <c r="O29" s="42" t="s">
        <v>48</v>
      </c>
      <c r="P29" s="43" t="s">
        <v>50</v>
      </c>
      <c r="Q29" s="44" t="s">
        <v>19</v>
      </c>
      <c r="R29" s="45" t="s">
        <v>49</v>
      </c>
    </row>
    <row r="30" spans="1:18" ht="27.75" customHeight="1">
      <c r="B30" s="74"/>
      <c r="C30" s="136" t="s">
        <v>2</v>
      </c>
      <c r="D30" s="75" t="s">
        <v>1</v>
      </c>
      <c r="E30" s="76">
        <v>5</v>
      </c>
      <c r="F30" s="76">
        <v>5</v>
      </c>
      <c r="G30" s="76">
        <v>5</v>
      </c>
      <c r="H30" s="76">
        <v>5</v>
      </c>
      <c r="I30" s="76">
        <v>5</v>
      </c>
      <c r="J30" s="76">
        <v>5</v>
      </c>
      <c r="K30" s="76">
        <v>5</v>
      </c>
      <c r="L30" s="76">
        <v>5</v>
      </c>
      <c r="M30" s="77">
        <v>5</v>
      </c>
      <c r="N30" s="50"/>
      <c r="O30" s="51" t="str">
        <f>O7</f>
        <v>Green fruity</v>
      </c>
      <c r="P30" s="52">
        <v>4</v>
      </c>
      <c r="Q30" s="53">
        <f>COUNT(E$7:E$26)/2</f>
        <v>4</v>
      </c>
      <c r="R30" s="54" t="str">
        <f>IF(CHITEST(P30:Q30,P31:Q31)&lt;0.05,"s","ns")</f>
        <v>ns</v>
      </c>
    </row>
    <row r="31" spans="1:18" ht="27.75" customHeight="1">
      <c r="B31" s="74"/>
      <c r="C31" s="75"/>
      <c r="D31" s="75" t="s">
        <v>2</v>
      </c>
      <c r="E31" s="76">
        <v>5</v>
      </c>
      <c r="F31" s="76">
        <v>5</v>
      </c>
      <c r="G31" s="76">
        <v>5</v>
      </c>
      <c r="H31" s="76">
        <v>5</v>
      </c>
      <c r="I31" s="76">
        <v>5</v>
      </c>
      <c r="J31" s="76">
        <v>5</v>
      </c>
      <c r="K31" s="76">
        <v>5</v>
      </c>
      <c r="L31" s="76">
        <v>5</v>
      </c>
      <c r="M31" s="77">
        <v>5</v>
      </c>
      <c r="N31" s="50"/>
      <c r="O31" s="55" t="str">
        <f>O8</f>
        <v>Ripe fruity</v>
      </c>
      <c r="P31" s="52">
        <v>4</v>
      </c>
      <c r="Q31" s="53">
        <f>COUNT(E$7:E$26)/2</f>
        <v>4</v>
      </c>
      <c r="R31" s="54" t="str">
        <f>IF(CHITEST(P30:Q30,P31:Q31)&lt;0.05,"s","ns")</f>
        <v>ns</v>
      </c>
    </row>
    <row r="32" spans="1:18" ht="27.75" customHeight="1" thickBot="1">
      <c r="B32" s="74"/>
      <c r="C32" s="75"/>
      <c r="D32" s="75" t="s">
        <v>3</v>
      </c>
      <c r="E32" s="76">
        <v>5</v>
      </c>
      <c r="F32" s="76">
        <v>5</v>
      </c>
      <c r="G32" s="76">
        <v>5</v>
      </c>
      <c r="H32" s="76">
        <v>5</v>
      </c>
      <c r="I32" s="76">
        <v>5</v>
      </c>
      <c r="J32" s="76">
        <v>5</v>
      </c>
      <c r="K32" s="76">
        <v>5</v>
      </c>
      <c r="L32" s="76">
        <v>5</v>
      </c>
      <c r="M32" s="77">
        <v>5</v>
      </c>
      <c r="N32" s="50"/>
      <c r="O32" s="56" t="s">
        <v>52</v>
      </c>
      <c r="P32" s="57" t="str">
        <f>IF(SUM(P30:P31)&gt;COUNT(E30:E49),"Errore inserimento dato","OK!")</f>
        <v>OK!</v>
      </c>
      <c r="Q32" s="58"/>
      <c r="R32" s="59"/>
    </row>
    <row r="33" spans="2:16" ht="27.75" customHeight="1" thickTop="1">
      <c r="B33" s="74"/>
      <c r="C33" s="75"/>
      <c r="D33" s="75" t="s">
        <v>4</v>
      </c>
      <c r="E33" s="76">
        <v>5</v>
      </c>
      <c r="F33" s="76">
        <v>5</v>
      </c>
      <c r="G33" s="76">
        <v>5</v>
      </c>
      <c r="H33" s="76">
        <v>5</v>
      </c>
      <c r="I33" s="76">
        <v>5</v>
      </c>
      <c r="J33" s="76">
        <v>5</v>
      </c>
      <c r="K33" s="76">
        <v>5</v>
      </c>
      <c r="L33" s="76">
        <v>5</v>
      </c>
      <c r="M33" s="77">
        <v>5</v>
      </c>
      <c r="N33" s="50"/>
      <c r="O33" s="31" t="str">
        <f>$O$10</f>
        <v>Signif. 5%</v>
      </c>
      <c r="P33" s="31"/>
    </row>
    <row r="34" spans="2:16" ht="27.75" customHeight="1">
      <c r="B34" s="74"/>
      <c r="C34" s="75"/>
      <c r="D34" s="75" t="s">
        <v>5</v>
      </c>
      <c r="E34" s="76">
        <v>5</v>
      </c>
      <c r="F34" s="76">
        <v>5</v>
      </c>
      <c r="G34" s="76">
        <v>5</v>
      </c>
      <c r="H34" s="76">
        <v>5</v>
      </c>
      <c r="I34" s="76">
        <v>5</v>
      </c>
      <c r="J34" s="76">
        <v>5</v>
      </c>
      <c r="K34" s="76">
        <v>5</v>
      </c>
      <c r="L34" s="76">
        <v>5</v>
      </c>
      <c r="M34" s="77">
        <v>5</v>
      </c>
      <c r="N34" s="50"/>
      <c r="O34" s="31"/>
      <c r="P34" s="31"/>
    </row>
    <row r="35" spans="2:16" ht="27.75" customHeight="1">
      <c r="B35" s="74"/>
      <c r="C35" s="75"/>
      <c r="D35" s="75" t="s">
        <v>6</v>
      </c>
      <c r="E35" s="76">
        <v>5</v>
      </c>
      <c r="F35" s="76">
        <v>5</v>
      </c>
      <c r="G35" s="76">
        <v>5</v>
      </c>
      <c r="H35" s="76">
        <v>5</v>
      </c>
      <c r="I35" s="76">
        <v>5</v>
      </c>
      <c r="J35" s="76">
        <v>5</v>
      </c>
      <c r="K35" s="76">
        <v>5</v>
      </c>
      <c r="L35" s="76">
        <v>5</v>
      </c>
      <c r="M35" s="77">
        <v>5</v>
      </c>
      <c r="N35" s="50"/>
      <c r="O35" s="31"/>
      <c r="P35" s="31"/>
    </row>
    <row r="36" spans="2:16" ht="27.75" customHeight="1">
      <c r="B36" s="74"/>
      <c r="C36" s="75"/>
      <c r="D36" s="75" t="s">
        <v>7</v>
      </c>
      <c r="E36" s="76">
        <v>5</v>
      </c>
      <c r="F36" s="76">
        <v>5</v>
      </c>
      <c r="G36" s="76">
        <v>5</v>
      </c>
      <c r="H36" s="76">
        <v>5</v>
      </c>
      <c r="I36" s="76">
        <v>5</v>
      </c>
      <c r="J36" s="76">
        <v>5</v>
      </c>
      <c r="K36" s="76">
        <v>5</v>
      </c>
      <c r="L36" s="76">
        <v>5</v>
      </c>
      <c r="M36" s="77">
        <v>5</v>
      </c>
      <c r="N36" s="50"/>
      <c r="O36" s="31"/>
      <c r="P36" s="31"/>
    </row>
    <row r="37" spans="2:16" ht="27.75" customHeight="1">
      <c r="B37" s="74"/>
      <c r="C37" s="75"/>
      <c r="D37" s="75" t="s">
        <v>8</v>
      </c>
      <c r="E37" s="76">
        <v>5</v>
      </c>
      <c r="F37" s="76">
        <v>5</v>
      </c>
      <c r="G37" s="76">
        <v>5</v>
      </c>
      <c r="H37" s="76">
        <v>5</v>
      </c>
      <c r="I37" s="76">
        <v>5</v>
      </c>
      <c r="J37" s="76">
        <v>5</v>
      </c>
      <c r="K37" s="76">
        <v>5</v>
      </c>
      <c r="L37" s="76">
        <v>5</v>
      </c>
      <c r="M37" s="77">
        <v>5</v>
      </c>
      <c r="N37" s="50"/>
      <c r="O37" s="31"/>
      <c r="P37" s="31"/>
    </row>
    <row r="38" spans="2:16" ht="27.75" customHeight="1">
      <c r="B38" s="74"/>
      <c r="C38" s="75"/>
      <c r="D38" s="75" t="s">
        <v>9</v>
      </c>
      <c r="E38" s="76"/>
      <c r="F38" s="76"/>
      <c r="G38" s="76"/>
      <c r="H38" s="76"/>
      <c r="I38" s="76"/>
      <c r="J38" s="76"/>
      <c r="K38" s="76"/>
      <c r="L38" s="76"/>
      <c r="M38" s="77"/>
      <c r="N38" s="50"/>
      <c r="O38" s="31"/>
      <c r="P38" s="31"/>
    </row>
    <row r="39" spans="2:16" ht="27.75" customHeight="1">
      <c r="B39" s="74"/>
      <c r="C39" s="75"/>
      <c r="D39" s="75" t="s">
        <v>11</v>
      </c>
      <c r="E39" s="76"/>
      <c r="F39" s="76"/>
      <c r="G39" s="76"/>
      <c r="H39" s="76"/>
      <c r="I39" s="76"/>
      <c r="J39" s="76"/>
      <c r="K39" s="76"/>
      <c r="L39" s="76"/>
      <c r="M39" s="77"/>
      <c r="N39" s="50"/>
      <c r="O39" s="31"/>
      <c r="P39" s="31"/>
    </row>
    <row r="40" spans="2:16" ht="27.75" customHeight="1">
      <c r="B40" s="74"/>
      <c r="C40" s="75"/>
      <c r="D40" s="75" t="s">
        <v>12</v>
      </c>
      <c r="E40" s="76"/>
      <c r="F40" s="76"/>
      <c r="G40" s="76"/>
      <c r="H40" s="76"/>
      <c r="I40" s="76"/>
      <c r="J40" s="76"/>
      <c r="K40" s="76"/>
      <c r="L40" s="76"/>
      <c r="M40" s="77"/>
      <c r="N40" s="50"/>
      <c r="O40" s="31"/>
      <c r="P40" s="31"/>
    </row>
    <row r="41" spans="2:16" ht="27.75" customHeight="1">
      <c r="B41" s="74"/>
      <c r="C41" s="75"/>
      <c r="D41" s="75" t="s">
        <v>10</v>
      </c>
      <c r="E41" s="76"/>
      <c r="F41" s="76"/>
      <c r="G41" s="76"/>
      <c r="H41" s="76"/>
      <c r="I41" s="76"/>
      <c r="J41" s="76"/>
      <c r="K41" s="76"/>
      <c r="L41" s="76"/>
      <c r="M41" s="77"/>
      <c r="N41" s="50"/>
      <c r="O41" s="31"/>
      <c r="P41" s="31"/>
    </row>
    <row r="42" spans="2:16" ht="27.75" customHeight="1">
      <c r="B42" s="74"/>
      <c r="C42" s="75"/>
      <c r="D42" s="75" t="s">
        <v>54</v>
      </c>
      <c r="E42" s="76"/>
      <c r="F42" s="76"/>
      <c r="G42" s="76"/>
      <c r="H42" s="76"/>
      <c r="I42" s="76"/>
      <c r="J42" s="76"/>
      <c r="K42" s="76"/>
      <c r="L42" s="76"/>
      <c r="M42" s="77"/>
      <c r="N42" s="50"/>
      <c r="O42" s="31"/>
      <c r="P42" s="31"/>
    </row>
    <row r="43" spans="2:16" ht="27.75" customHeight="1">
      <c r="B43" s="74"/>
      <c r="C43" s="75"/>
      <c r="D43" s="75" t="s">
        <v>55</v>
      </c>
      <c r="E43" s="76"/>
      <c r="F43" s="76"/>
      <c r="G43" s="76"/>
      <c r="H43" s="76"/>
      <c r="I43" s="76"/>
      <c r="J43" s="76"/>
      <c r="K43" s="76"/>
      <c r="L43" s="76"/>
      <c r="M43" s="77"/>
      <c r="N43" s="50"/>
      <c r="O43" s="31"/>
      <c r="P43" s="31"/>
    </row>
    <row r="44" spans="2:16" ht="27.75" customHeight="1">
      <c r="B44" s="74"/>
      <c r="C44" s="75"/>
      <c r="D44" s="75" t="s">
        <v>56</v>
      </c>
      <c r="E44" s="76"/>
      <c r="F44" s="76"/>
      <c r="G44" s="76"/>
      <c r="H44" s="76"/>
      <c r="I44" s="76"/>
      <c r="J44" s="76"/>
      <c r="K44" s="76"/>
      <c r="L44" s="76"/>
      <c r="M44" s="77"/>
      <c r="N44" s="50"/>
      <c r="O44" s="31"/>
      <c r="P44" s="31"/>
    </row>
    <row r="45" spans="2:16" ht="27.75" customHeight="1">
      <c r="B45" s="74"/>
      <c r="C45" s="75"/>
      <c r="D45" s="75" t="s">
        <v>57</v>
      </c>
      <c r="E45" s="76"/>
      <c r="F45" s="76"/>
      <c r="G45" s="76"/>
      <c r="H45" s="76"/>
      <c r="I45" s="76"/>
      <c r="J45" s="76"/>
      <c r="K45" s="76"/>
      <c r="L45" s="76"/>
      <c r="M45" s="77"/>
      <c r="N45" s="50"/>
      <c r="O45" s="31"/>
      <c r="P45" s="31"/>
    </row>
    <row r="46" spans="2:16" ht="27.75" customHeight="1">
      <c r="B46" s="74"/>
      <c r="C46" s="75"/>
      <c r="D46" s="75" t="s">
        <v>58</v>
      </c>
      <c r="E46" s="76"/>
      <c r="F46" s="76"/>
      <c r="G46" s="76"/>
      <c r="H46" s="76"/>
      <c r="I46" s="76"/>
      <c r="J46" s="76"/>
      <c r="K46" s="76"/>
      <c r="L46" s="76"/>
      <c r="M46" s="77"/>
      <c r="N46" s="50"/>
      <c r="O46" s="31"/>
      <c r="P46" s="31"/>
    </row>
    <row r="47" spans="2:16" ht="27.75" customHeight="1">
      <c r="B47" s="74"/>
      <c r="C47" s="75"/>
      <c r="D47" s="75" t="s">
        <v>59</v>
      </c>
      <c r="E47" s="76"/>
      <c r="F47" s="76"/>
      <c r="G47" s="76"/>
      <c r="H47" s="76"/>
      <c r="I47" s="76"/>
      <c r="J47" s="76"/>
      <c r="K47" s="76"/>
      <c r="L47" s="76"/>
      <c r="M47" s="77"/>
      <c r="N47" s="50"/>
      <c r="O47" s="31"/>
      <c r="P47" s="31"/>
    </row>
    <row r="48" spans="2:16" ht="27.75" customHeight="1">
      <c r="B48" s="74"/>
      <c r="C48" s="75"/>
      <c r="D48" s="75" t="s">
        <v>60</v>
      </c>
      <c r="E48" s="76"/>
      <c r="F48" s="76"/>
      <c r="G48" s="76"/>
      <c r="H48" s="76"/>
      <c r="I48" s="76"/>
      <c r="J48" s="76"/>
      <c r="K48" s="76"/>
      <c r="L48" s="76"/>
      <c r="M48" s="77"/>
      <c r="N48" s="50"/>
      <c r="O48" s="31"/>
      <c r="P48" s="31"/>
    </row>
    <row r="49" spans="1:18" ht="27.75" customHeight="1">
      <c r="B49" s="78"/>
      <c r="C49" s="79"/>
      <c r="D49" s="79" t="s">
        <v>61</v>
      </c>
      <c r="E49" s="80"/>
      <c r="F49" s="80"/>
      <c r="G49" s="80"/>
      <c r="H49" s="80"/>
      <c r="I49" s="80"/>
      <c r="J49" s="80"/>
      <c r="K49" s="80"/>
      <c r="L49" s="80"/>
      <c r="M49" s="81"/>
      <c r="N49" s="50"/>
      <c r="O49" s="31"/>
      <c r="P49" s="31"/>
    </row>
    <row r="50" spans="1:18" ht="27.75" customHeight="1" thickBot="1">
      <c r="B50" s="64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8"/>
      <c r="N50" s="50"/>
      <c r="O50" s="31"/>
      <c r="P50" s="31"/>
    </row>
    <row r="51" spans="1:18" ht="27.75" customHeight="1" thickTop="1">
      <c r="B51" s="64"/>
      <c r="C51" s="65"/>
      <c r="D51" s="65"/>
      <c r="E51" s="69"/>
      <c r="F51" s="69"/>
      <c r="G51" s="69"/>
      <c r="H51" s="69"/>
      <c r="I51" s="69"/>
      <c r="J51" s="69"/>
      <c r="K51" s="69"/>
      <c r="L51" s="69"/>
      <c r="M51" s="70"/>
      <c r="N51" s="50"/>
      <c r="O51" s="37"/>
      <c r="P51" s="34"/>
      <c r="Q51" s="34"/>
      <c r="R51" s="35" t="s">
        <v>20</v>
      </c>
    </row>
    <row r="52" spans="1:18" ht="27.75" customHeight="1">
      <c r="A52" s="28" t="s">
        <v>37</v>
      </c>
      <c r="B52" s="71" t="str">
        <f>B6</f>
        <v>Panel</v>
      </c>
      <c r="C52" s="72" t="str">
        <f>C6</f>
        <v>Sample</v>
      </c>
      <c r="D52" s="72" t="str">
        <f>D6</f>
        <v>Judge</v>
      </c>
      <c r="E52" s="72" t="str">
        <f t="shared" ref="E52:M52" si="1">E6</f>
        <v>Fusty/Muddy sediments</v>
      </c>
      <c r="F52" s="72" t="str">
        <f t="shared" si="1"/>
        <v>Musty/Humid/Earthy</v>
      </c>
      <c r="G52" s="72" t="str">
        <f t="shared" si="1"/>
        <v>Winey/vinegary/acid/sour</v>
      </c>
      <c r="H52" s="72" t="str">
        <f t="shared" si="1"/>
        <v>Frostbitten olives (wet wood)</v>
      </c>
      <c r="I52" s="72" t="str">
        <f t="shared" si="1"/>
        <v>Rancid</v>
      </c>
      <c r="J52" s="72" t="str">
        <f t="shared" si="1"/>
        <v>Other negative attribute</v>
      </c>
      <c r="K52" s="72" t="str">
        <f t="shared" si="1"/>
        <v>Fruity</v>
      </c>
      <c r="L52" s="72" t="str">
        <f t="shared" si="1"/>
        <v>Bitter</v>
      </c>
      <c r="M52" s="73" t="str">
        <f t="shared" si="1"/>
        <v>Pungent</v>
      </c>
      <c r="N52" s="41"/>
      <c r="O52" s="42" t="s">
        <v>48</v>
      </c>
      <c r="P52" s="43" t="s">
        <v>50</v>
      </c>
      <c r="Q52" s="44" t="s">
        <v>19</v>
      </c>
      <c r="R52" s="45" t="s">
        <v>49</v>
      </c>
    </row>
    <row r="53" spans="1:18" ht="27.75" customHeight="1">
      <c r="B53" s="74"/>
      <c r="C53" s="136" t="s">
        <v>3</v>
      </c>
      <c r="D53" s="75" t="s">
        <v>1</v>
      </c>
      <c r="E53" s="76">
        <v>4</v>
      </c>
      <c r="F53" s="76">
        <v>4</v>
      </c>
      <c r="G53" s="76">
        <v>4</v>
      </c>
      <c r="H53" s="76">
        <v>4</v>
      </c>
      <c r="I53" s="76">
        <v>4</v>
      </c>
      <c r="J53" s="76">
        <v>4</v>
      </c>
      <c r="K53" s="76">
        <v>4</v>
      </c>
      <c r="L53" s="76">
        <v>4</v>
      </c>
      <c r="M53" s="77">
        <v>4</v>
      </c>
      <c r="N53" s="50"/>
      <c r="O53" s="51" t="str">
        <f>O7</f>
        <v>Green fruity</v>
      </c>
      <c r="P53" s="52">
        <v>6</v>
      </c>
      <c r="Q53" s="53">
        <f>COUNT(E$7:E$26)/2</f>
        <v>4</v>
      </c>
      <c r="R53" s="54" t="str">
        <f>IF(CHITEST(P53:Q53,P54:Q54)&lt;0.05,"s","ns")</f>
        <v>s</v>
      </c>
    </row>
    <row r="54" spans="1:18" ht="27.75" customHeight="1">
      <c r="B54" s="74"/>
      <c r="C54" s="75"/>
      <c r="D54" s="75" t="s">
        <v>2</v>
      </c>
      <c r="E54" s="76">
        <v>4</v>
      </c>
      <c r="F54" s="76">
        <v>4</v>
      </c>
      <c r="G54" s="76">
        <v>4</v>
      </c>
      <c r="H54" s="76">
        <v>4</v>
      </c>
      <c r="I54" s="76">
        <v>4</v>
      </c>
      <c r="J54" s="76">
        <v>4</v>
      </c>
      <c r="K54" s="76">
        <v>4</v>
      </c>
      <c r="L54" s="76">
        <v>4</v>
      </c>
      <c r="M54" s="77">
        <v>4</v>
      </c>
      <c r="N54" s="50"/>
      <c r="O54" s="55" t="str">
        <f>O8</f>
        <v>Ripe fruity</v>
      </c>
      <c r="P54" s="52">
        <v>2</v>
      </c>
      <c r="Q54" s="53">
        <f>COUNT(E$7:E$26)/2</f>
        <v>4</v>
      </c>
      <c r="R54" s="54" t="str">
        <f>IF(CHITEST(P53:Q53,P54:Q54)&lt;0.05,"s","ns")</f>
        <v>s</v>
      </c>
    </row>
    <row r="55" spans="1:18" ht="27.75" customHeight="1" thickBot="1">
      <c r="B55" s="74"/>
      <c r="C55" s="75"/>
      <c r="D55" s="75" t="s">
        <v>3</v>
      </c>
      <c r="E55" s="76">
        <v>4</v>
      </c>
      <c r="F55" s="76">
        <v>4</v>
      </c>
      <c r="G55" s="76">
        <v>4</v>
      </c>
      <c r="H55" s="76">
        <v>4</v>
      </c>
      <c r="I55" s="76">
        <v>4</v>
      </c>
      <c r="J55" s="76">
        <v>4</v>
      </c>
      <c r="K55" s="76">
        <v>4</v>
      </c>
      <c r="L55" s="76">
        <v>4</v>
      </c>
      <c r="M55" s="77">
        <v>4</v>
      </c>
      <c r="N55" s="50"/>
      <c r="O55" s="56" t="s">
        <v>52</v>
      </c>
      <c r="P55" s="57" t="str">
        <f>IF(SUM(P53:P54)&gt;COUNT(E53:E72),"Errore inserimento dato","OK!")</f>
        <v>OK!</v>
      </c>
      <c r="Q55" s="58"/>
      <c r="R55" s="59"/>
    </row>
    <row r="56" spans="1:18" ht="27.75" customHeight="1" thickTop="1">
      <c r="B56" s="74"/>
      <c r="C56" s="75"/>
      <c r="D56" s="75" t="s">
        <v>4</v>
      </c>
      <c r="E56" s="76">
        <v>4</v>
      </c>
      <c r="F56" s="76">
        <v>4</v>
      </c>
      <c r="G56" s="76">
        <v>4</v>
      </c>
      <c r="H56" s="76">
        <v>4</v>
      </c>
      <c r="I56" s="76">
        <v>4</v>
      </c>
      <c r="J56" s="76">
        <v>4</v>
      </c>
      <c r="K56" s="76">
        <v>4</v>
      </c>
      <c r="L56" s="76">
        <v>4</v>
      </c>
      <c r="M56" s="77">
        <v>4</v>
      </c>
      <c r="N56" s="50"/>
      <c r="O56" s="31" t="str">
        <f>$O$10</f>
        <v>Signif. 5%</v>
      </c>
      <c r="P56" s="31"/>
    </row>
    <row r="57" spans="1:18" ht="27.75" customHeight="1">
      <c r="B57" s="74"/>
      <c r="C57" s="75"/>
      <c r="D57" s="75" t="s">
        <v>5</v>
      </c>
      <c r="E57" s="76">
        <v>4</v>
      </c>
      <c r="F57" s="76">
        <v>4</v>
      </c>
      <c r="G57" s="76">
        <v>4</v>
      </c>
      <c r="H57" s="76">
        <v>4</v>
      </c>
      <c r="I57" s="76">
        <v>4</v>
      </c>
      <c r="J57" s="76">
        <v>4</v>
      </c>
      <c r="K57" s="76">
        <v>4</v>
      </c>
      <c r="L57" s="76">
        <v>4</v>
      </c>
      <c r="M57" s="77">
        <v>4</v>
      </c>
      <c r="N57" s="50"/>
      <c r="O57" s="31"/>
      <c r="P57" s="31"/>
    </row>
    <row r="58" spans="1:18" ht="27.75" customHeight="1">
      <c r="B58" s="74"/>
      <c r="C58" s="75"/>
      <c r="D58" s="75" t="s">
        <v>6</v>
      </c>
      <c r="E58" s="76">
        <v>4</v>
      </c>
      <c r="F58" s="76">
        <v>4</v>
      </c>
      <c r="G58" s="76">
        <v>4</v>
      </c>
      <c r="H58" s="76">
        <v>4</v>
      </c>
      <c r="I58" s="76">
        <v>4</v>
      </c>
      <c r="J58" s="76">
        <v>4</v>
      </c>
      <c r="K58" s="76">
        <v>4</v>
      </c>
      <c r="L58" s="76">
        <v>4</v>
      </c>
      <c r="M58" s="77">
        <v>4</v>
      </c>
      <c r="N58" s="50"/>
      <c r="O58" s="31"/>
      <c r="P58" s="31"/>
    </row>
    <row r="59" spans="1:18" ht="27.75" customHeight="1">
      <c r="B59" s="74"/>
      <c r="C59" s="75"/>
      <c r="D59" s="75" t="s">
        <v>7</v>
      </c>
      <c r="E59" s="76">
        <v>4</v>
      </c>
      <c r="F59" s="76">
        <v>4</v>
      </c>
      <c r="G59" s="76">
        <v>4</v>
      </c>
      <c r="H59" s="76">
        <v>4</v>
      </c>
      <c r="I59" s="76">
        <v>4</v>
      </c>
      <c r="J59" s="76">
        <v>4</v>
      </c>
      <c r="K59" s="76">
        <v>4</v>
      </c>
      <c r="L59" s="76">
        <v>4</v>
      </c>
      <c r="M59" s="77">
        <v>4</v>
      </c>
      <c r="N59" s="50"/>
      <c r="O59" s="31"/>
      <c r="P59" s="31"/>
    </row>
    <row r="60" spans="1:18" ht="27.75" customHeight="1">
      <c r="B60" s="74"/>
      <c r="C60" s="75"/>
      <c r="D60" s="75" t="s">
        <v>8</v>
      </c>
      <c r="E60" s="76">
        <v>4</v>
      </c>
      <c r="F60" s="76">
        <v>4</v>
      </c>
      <c r="G60" s="76">
        <v>4</v>
      </c>
      <c r="H60" s="76">
        <v>4</v>
      </c>
      <c r="I60" s="76">
        <v>4</v>
      </c>
      <c r="J60" s="76">
        <v>4</v>
      </c>
      <c r="K60" s="76">
        <v>4</v>
      </c>
      <c r="L60" s="76">
        <v>4</v>
      </c>
      <c r="M60" s="77">
        <v>4</v>
      </c>
      <c r="N60" s="50"/>
      <c r="O60" s="31"/>
      <c r="P60" s="31"/>
    </row>
    <row r="61" spans="1:18" ht="27.75" customHeight="1">
      <c r="B61" s="74"/>
      <c r="C61" s="75"/>
      <c r="D61" s="75" t="s">
        <v>9</v>
      </c>
      <c r="E61" s="76"/>
      <c r="F61" s="76"/>
      <c r="G61" s="76"/>
      <c r="H61" s="76"/>
      <c r="I61" s="76"/>
      <c r="J61" s="76"/>
      <c r="K61" s="76"/>
      <c r="L61" s="76"/>
      <c r="M61" s="77"/>
      <c r="N61" s="50"/>
      <c r="O61" s="31"/>
      <c r="P61" s="31"/>
    </row>
    <row r="62" spans="1:18" ht="27.75" customHeight="1">
      <c r="B62" s="74"/>
      <c r="C62" s="75"/>
      <c r="D62" s="75" t="s">
        <v>11</v>
      </c>
      <c r="E62" s="76"/>
      <c r="F62" s="76"/>
      <c r="G62" s="76"/>
      <c r="H62" s="76"/>
      <c r="I62" s="76"/>
      <c r="J62" s="76"/>
      <c r="K62" s="76"/>
      <c r="L62" s="76"/>
      <c r="M62" s="77"/>
      <c r="N62" s="50"/>
      <c r="O62" s="31"/>
      <c r="P62" s="31"/>
    </row>
    <row r="63" spans="1:18" ht="27.75" customHeight="1">
      <c r="B63" s="74"/>
      <c r="C63" s="75"/>
      <c r="D63" s="75" t="s">
        <v>12</v>
      </c>
      <c r="E63" s="76"/>
      <c r="F63" s="76"/>
      <c r="G63" s="76"/>
      <c r="H63" s="76"/>
      <c r="I63" s="76"/>
      <c r="J63" s="76"/>
      <c r="K63" s="76"/>
      <c r="L63" s="76"/>
      <c r="M63" s="77"/>
      <c r="N63" s="50"/>
      <c r="O63" s="31"/>
      <c r="P63" s="31"/>
    </row>
    <row r="64" spans="1:18" ht="27.75" customHeight="1">
      <c r="B64" s="74"/>
      <c r="C64" s="75"/>
      <c r="D64" s="75" t="s">
        <v>10</v>
      </c>
      <c r="E64" s="76"/>
      <c r="F64" s="76"/>
      <c r="G64" s="76"/>
      <c r="H64" s="76"/>
      <c r="I64" s="76"/>
      <c r="J64" s="76"/>
      <c r="K64" s="76"/>
      <c r="L64" s="76"/>
      <c r="M64" s="77"/>
      <c r="N64" s="50"/>
      <c r="O64" s="31"/>
      <c r="P64" s="31"/>
    </row>
    <row r="65" spans="1:18" ht="27.75" customHeight="1">
      <c r="B65" s="74"/>
      <c r="C65" s="75"/>
      <c r="D65" s="75" t="s">
        <v>54</v>
      </c>
      <c r="E65" s="76"/>
      <c r="F65" s="76"/>
      <c r="G65" s="76"/>
      <c r="H65" s="76"/>
      <c r="I65" s="76"/>
      <c r="J65" s="76"/>
      <c r="K65" s="76"/>
      <c r="L65" s="76"/>
      <c r="M65" s="77"/>
      <c r="N65" s="50"/>
      <c r="O65" s="31"/>
      <c r="P65" s="31"/>
    </row>
    <row r="66" spans="1:18" ht="27.75" customHeight="1">
      <c r="B66" s="74"/>
      <c r="C66" s="75"/>
      <c r="D66" s="75" t="s">
        <v>55</v>
      </c>
      <c r="E66" s="76"/>
      <c r="F66" s="76"/>
      <c r="G66" s="76"/>
      <c r="H66" s="76"/>
      <c r="I66" s="76"/>
      <c r="J66" s="76"/>
      <c r="K66" s="76"/>
      <c r="L66" s="76"/>
      <c r="M66" s="77"/>
      <c r="N66" s="50"/>
      <c r="O66" s="31"/>
      <c r="P66" s="31"/>
    </row>
    <row r="67" spans="1:18" ht="27.75" customHeight="1">
      <c r="B67" s="74"/>
      <c r="C67" s="75"/>
      <c r="D67" s="75" t="s">
        <v>56</v>
      </c>
      <c r="E67" s="76"/>
      <c r="F67" s="76"/>
      <c r="G67" s="76"/>
      <c r="H67" s="76"/>
      <c r="I67" s="76"/>
      <c r="J67" s="76"/>
      <c r="K67" s="76"/>
      <c r="L67" s="76"/>
      <c r="M67" s="77"/>
      <c r="N67" s="50"/>
      <c r="O67" s="31"/>
      <c r="P67" s="31"/>
    </row>
    <row r="68" spans="1:18" ht="27.75" customHeight="1">
      <c r="B68" s="74"/>
      <c r="C68" s="75"/>
      <c r="D68" s="75" t="s">
        <v>57</v>
      </c>
      <c r="E68" s="76"/>
      <c r="F68" s="76"/>
      <c r="G68" s="76"/>
      <c r="H68" s="76"/>
      <c r="I68" s="76"/>
      <c r="J68" s="76"/>
      <c r="K68" s="76"/>
      <c r="L68" s="76"/>
      <c r="M68" s="77"/>
      <c r="N68" s="50"/>
      <c r="O68" s="31"/>
      <c r="P68" s="31"/>
    </row>
    <row r="69" spans="1:18" ht="27.75" customHeight="1">
      <c r="B69" s="74"/>
      <c r="C69" s="75"/>
      <c r="D69" s="75" t="s">
        <v>58</v>
      </c>
      <c r="E69" s="76"/>
      <c r="F69" s="76"/>
      <c r="G69" s="76"/>
      <c r="H69" s="76"/>
      <c r="I69" s="76"/>
      <c r="J69" s="76"/>
      <c r="K69" s="76"/>
      <c r="L69" s="76"/>
      <c r="M69" s="77"/>
      <c r="N69" s="50"/>
      <c r="O69" s="31"/>
      <c r="P69" s="31"/>
    </row>
    <row r="70" spans="1:18" ht="27.75" customHeight="1">
      <c r="B70" s="74"/>
      <c r="C70" s="75"/>
      <c r="D70" s="75" t="s">
        <v>59</v>
      </c>
      <c r="E70" s="76"/>
      <c r="F70" s="76"/>
      <c r="G70" s="76"/>
      <c r="H70" s="76"/>
      <c r="I70" s="76"/>
      <c r="J70" s="76"/>
      <c r="K70" s="76"/>
      <c r="L70" s="76"/>
      <c r="M70" s="77"/>
      <c r="N70" s="50"/>
      <c r="O70" s="31"/>
      <c r="P70" s="31"/>
    </row>
    <row r="71" spans="1:18" ht="27.75" customHeight="1">
      <c r="B71" s="74"/>
      <c r="C71" s="75"/>
      <c r="D71" s="75" t="s">
        <v>60</v>
      </c>
      <c r="E71" s="76"/>
      <c r="F71" s="76"/>
      <c r="G71" s="76"/>
      <c r="H71" s="76"/>
      <c r="I71" s="76"/>
      <c r="J71" s="76"/>
      <c r="K71" s="76"/>
      <c r="L71" s="76"/>
      <c r="M71" s="77"/>
      <c r="N71" s="50"/>
      <c r="O71" s="31"/>
      <c r="P71" s="31"/>
    </row>
    <row r="72" spans="1:18" ht="27.75" customHeight="1">
      <c r="B72" s="78"/>
      <c r="C72" s="79"/>
      <c r="D72" s="79" t="s">
        <v>61</v>
      </c>
      <c r="E72" s="80"/>
      <c r="F72" s="80"/>
      <c r="G72" s="80"/>
      <c r="H72" s="80"/>
      <c r="I72" s="80"/>
      <c r="J72" s="80"/>
      <c r="K72" s="80"/>
      <c r="L72" s="80"/>
      <c r="M72" s="81"/>
      <c r="N72" s="50"/>
      <c r="O72" s="31"/>
      <c r="P72" s="31"/>
    </row>
    <row r="73" spans="1:18" ht="27.75" customHeight="1" thickBot="1">
      <c r="B73" s="64"/>
      <c r="C73" s="65"/>
      <c r="D73" s="66"/>
      <c r="E73" s="67"/>
      <c r="F73" s="67"/>
      <c r="G73" s="67"/>
      <c r="H73" s="67"/>
      <c r="I73" s="67"/>
      <c r="J73" s="67"/>
      <c r="K73" s="67"/>
      <c r="L73" s="67"/>
      <c r="M73" s="68"/>
      <c r="N73" s="50"/>
      <c r="O73" s="31"/>
      <c r="P73" s="31"/>
    </row>
    <row r="74" spans="1:18" ht="27.75" customHeight="1" thickTop="1">
      <c r="B74" s="64"/>
      <c r="C74" s="65"/>
      <c r="D74" s="65"/>
      <c r="E74" s="69"/>
      <c r="F74" s="69"/>
      <c r="G74" s="69"/>
      <c r="H74" s="69"/>
      <c r="I74" s="69"/>
      <c r="J74" s="69"/>
      <c r="K74" s="69"/>
      <c r="L74" s="69"/>
      <c r="M74" s="70"/>
      <c r="N74" s="50"/>
      <c r="O74" s="37"/>
      <c r="P74" s="34"/>
      <c r="Q74" s="34"/>
      <c r="R74" s="35" t="s">
        <v>20</v>
      </c>
    </row>
    <row r="75" spans="1:18" ht="27.75" customHeight="1">
      <c r="A75" s="28" t="s">
        <v>38</v>
      </c>
      <c r="B75" s="71" t="str">
        <f>B6</f>
        <v>Panel</v>
      </c>
      <c r="C75" s="72" t="str">
        <f>C6</f>
        <v>Sample</v>
      </c>
      <c r="D75" s="72" t="str">
        <f>D6</f>
        <v>Judge</v>
      </c>
      <c r="E75" s="72" t="str">
        <f t="shared" ref="E75:M75" si="2">E6</f>
        <v>Fusty/Muddy sediments</v>
      </c>
      <c r="F75" s="72" t="str">
        <f t="shared" si="2"/>
        <v>Musty/Humid/Earthy</v>
      </c>
      <c r="G75" s="72" t="str">
        <f t="shared" si="2"/>
        <v>Winey/vinegary/acid/sour</v>
      </c>
      <c r="H75" s="72" t="str">
        <f t="shared" si="2"/>
        <v>Frostbitten olives (wet wood)</v>
      </c>
      <c r="I75" s="72" t="str">
        <f t="shared" si="2"/>
        <v>Rancid</v>
      </c>
      <c r="J75" s="72" t="str">
        <f t="shared" si="2"/>
        <v>Other negative attribute</v>
      </c>
      <c r="K75" s="72" t="str">
        <f t="shared" si="2"/>
        <v>Fruity</v>
      </c>
      <c r="L75" s="72" t="str">
        <f t="shared" si="2"/>
        <v>Bitter</v>
      </c>
      <c r="M75" s="73" t="str">
        <f t="shared" si="2"/>
        <v>Pungent</v>
      </c>
      <c r="N75" s="41"/>
      <c r="O75" s="42" t="s">
        <v>48</v>
      </c>
      <c r="P75" s="43" t="s">
        <v>50</v>
      </c>
      <c r="Q75" s="44" t="s">
        <v>19</v>
      </c>
      <c r="R75" s="45" t="s">
        <v>49</v>
      </c>
    </row>
    <row r="76" spans="1:18" ht="27.75" customHeight="1">
      <c r="B76" s="74"/>
      <c r="C76" s="136" t="s">
        <v>4</v>
      </c>
      <c r="D76" s="75" t="s">
        <v>1</v>
      </c>
      <c r="E76" s="76">
        <v>3</v>
      </c>
      <c r="F76" s="76">
        <v>3</v>
      </c>
      <c r="G76" s="76">
        <v>3</v>
      </c>
      <c r="H76" s="76">
        <v>3</v>
      </c>
      <c r="I76" s="76">
        <v>3</v>
      </c>
      <c r="J76" s="76">
        <v>3</v>
      </c>
      <c r="K76" s="76">
        <v>3</v>
      </c>
      <c r="L76" s="76">
        <v>3</v>
      </c>
      <c r="M76" s="77">
        <v>3</v>
      </c>
      <c r="N76" s="50"/>
      <c r="O76" s="51" t="str">
        <f>O7</f>
        <v>Green fruity</v>
      </c>
      <c r="P76" s="52">
        <v>4</v>
      </c>
      <c r="Q76" s="53">
        <f>COUNT(E$7:E$26)/2</f>
        <v>4</v>
      </c>
      <c r="R76" s="54" t="str">
        <f>IF(CHITEST(P76:Q76,P77:Q77)&lt;0.05,"s","ns")</f>
        <v>ns</v>
      </c>
    </row>
    <row r="77" spans="1:18" ht="27.75" customHeight="1">
      <c r="B77" s="74"/>
      <c r="C77" s="75"/>
      <c r="D77" s="75" t="s">
        <v>2</v>
      </c>
      <c r="E77" s="76">
        <v>3</v>
      </c>
      <c r="F77" s="76">
        <v>3</v>
      </c>
      <c r="G77" s="76">
        <v>3</v>
      </c>
      <c r="H77" s="76">
        <v>3</v>
      </c>
      <c r="I77" s="76">
        <v>3</v>
      </c>
      <c r="J77" s="76">
        <v>3</v>
      </c>
      <c r="K77" s="76">
        <v>3</v>
      </c>
      <c r="L77" s="76">
        <v>3</v>
      </c>
      <c r="M77" s="77">
        <v>3</v>
      </c>
      <c r="N77" s="50"/>
      <c r="O77" s="55" t="str">
        <f>O8</f>
        <v>Ripe fruity</v>
      </c>
      <c r="P77" s="52">
        <v>4</v>
      </c>
      <c r="Q77" s="53">
        <f>COUNT(E$7:E$26)/2</f>
        <v>4</v>
      </c>
      <c r="R77" s="54" t="str">
        <f>IF(CHITEST(P76:Q76,P77:Q77)&lt;0.05,"s","ns")</f>
        <v>ns</v>
      </c>
    </row>
    <row r="78" spans="1:18" ht="27.75" customHeight="1">
      <c r="B78" s="74"/>
      <c r="C78" s="75"/>
      <c r="D78" s="75" t="s">
        <v>3</v>
      </c>
      <c r="E78" s="76">
        <v>3</v>
      </c>
      <c r="F78" s="76">
        <v>3</v>
      </c>
      <c r="G78" s="76">
        <v>3</v>
      </c>
      <c r="H78" s="76">
        <v>3</v>
      </c>
      <c r="I78" s="76">
        <v>3</v>
      </c>
      <c r="J78" s="76">
        <v>3</v>
      </c>
      <c r="K78" s="76">
        <v>3</v>
      </c>
      <c r="L78" s="76">
        <v>3</v>
      </c>
      <c r="M78" s="77">
        <v>3</v>
      </c>
      <c r="N78" s="50"/>
      <c r="O78" s="55"/>
      <c r="P78" s="52"/>
      <c r="Q78" s="53"/>
      <c r="R78" s="54"/>
    </row>
    <row r="79" spans="1:18" ht="27.75" customHeight="1" thickBot="1">
      <c r="B79" s="74"/>
      <c r="C79" s="75"/>
      <c r="D79" s="75" t="s">
        <v>4</v>
      </c>
      <c r="E79" s="76">
        <v>3</v>
      </c>
      <c r="F79" s="76">
        <v>3</v>
      </c>
      <c r="G79" s="76">
        <v>3</v>
      </c>
      <c r="H79" s="76">
        <v>3</v>
      </c>
      <c r="I79" s="76">
        <v>3</v>
      </c>
      <c r="J79" s="76">
        <v>3</v>
      </c>
      <c r="K79" s="76">
        <v>3</v>
      </c>
      <c r="L79" s="76">
        <v>3</v>
      </c>
      <c r="M79" s="77">
        <v>3</v>
      </c>
      <c r="N79" s="50"/>
      <c r="O79" s="56" t="s">
        <v>52</v>
      </c>
      <c r="P79" s="57" t="str">
        <f>IF(SUM(P76:P77)&gt;COUNT(E76:E95),"Errore inserimento dato","OK!")</f>
        <v>OK!</v>
      </c>
      <c r="Q79" s="58"/>
      <c r="R79" s="59"/>
    </row>
    <row r="80" spans="1:18" ht="27.75" customHeight="1" thickTop="1">
      <c r="B80" s="74"/>
      <c r="C80" s="75"/>
      <c r="D80" s="75" t="s">
        <v>5</v>
      </c>
      <c r="E80" s="76">
        <v>3</v>
      </c>
      <c r="F80" s="76">
        <v>3</v>
      </c>
      <c r="G80" s="76">
        <v>3</v>
      </c>
      <c r="H80" s="76">
        <v>3</v>
      </c>
      <c r="I80" s="76">
        <v>3</v>
      </c>
      <c r="J80" s="76">
        <v>3</v>
      </c>
      <c r="K80" s="76">
        <v>3</v>
      </c>
      <c r="L80" s="76">
        <v>3</v>
      </c>
      <c r="M80" s="77">
        <v>3</v>
      </c>
      <c r="N80" s="50"/>
      <c r="O80" s="50" t="str">
        <f>$O$10</f>
        <v>Signif. 5%</v>
      </c>
      <c r="P80" s="41"/>
      <c r="Q80" s="53"/>
      <c r="R80" s="53"/>
    </row>
    <row r="81" spans="2:18" ht="27.75" customHeight="1">
      <c r="B81" s="74"/>
      <c r="C81" s="75"/>
      <c r="D81" s="75" t="s">
        <v>6</v>
      </c>
      <c r="E81" s="76">
        <v>3</v>
      </c>
      <c r="F81" s="76">
        <v>3</v>
      </c>
      <c r="G81" s="76">
        <v>3</v>
      </c>
      <c r="H81" s="76">
        <v>3</v>
      </c>
      <c r="I81" s="76">
        <v>3</v>
      </c>
      <c r="J81" s="76">
        <v>3</v>
      </c>
      <c r="K81" s="76">
        <v>3</v>
      </c>
      <c r="L81" s="76">
        <v>3</v>
      </c>
      <c r="M81" s="77">
        <v>3</v>
      </c>
      <c r="N81" s="50"/>
      <c r="O81" s="50"/>
      <c r="P81" s="41"/>
      <c r="Q81" s="53"/>
      <c r="R81" s="53"/>
    </row>
    <row r="82" spans="2:18" ht="27.75" customHeight="1">
      <c r="B82" s="74"/>
      <c r="C82" s="75"/>
      <c r="D82" s="75" t="s">
        <v>7</v>
      </c>
      <c r="E82" s="76">
        <v>3</v>
      </c>
      <c r="F82" s="76">
        <v>3</v>
      </c>
      <c r="G82" s="76">
        <v>3</v>
      </c>
      <c r="H82" s="76">
        <v>3</v>
      </c>
      <c r="I82" s="76">
        <v>3</v>
      </c>
      <c r="J82" s="76">
        <v>3</v>
      </c>
      <c r="K82" s="76">
        <v>3</v>
      </c>
      <c r="L82" s="76">
        <v>3</v>
      </c>
      <c r="M82" s="77">
        <v>3</v>
      </c>
      <c r="N82" s="50"/>
      <c r="O82" s="50"/>
      <c r="P82" s="41"/>
      <c r="Q82" s="53"/>
      <c r="R82" s="53"/>
    </row>
    <row r="83" spans="2:18" ht="27.75" customHeight="1">
      <c r="B83" s="74"/>
      <c r="C83" s="75"/>
      <c r="D83" s="75" t="s">
        <v>8</v>
      </c>
      <c r="E83" s="76">
        <v>3</v>
      </c>
      <c r="F83" s="76">
        <v>3</v>
      </c>
      <c r="G83" s="76">
        <v>3</v>
      </c>
      <c r="H83" s="76">
        <v>3</v>
      </c>
      <c r="I83" s="76">
        <v>3</v>
      </c>
      <c r="J83" s="76">
        <v>3</v>
      </c>
      <c r="K83" s="76">
        <v>3</v>
      </c>
      <c r="L83" s="76">
        <v>3</v>
      </c>
      <c r="M83" s="77">
        <v>3</v>
      </c>
      <c r="N83" s="50"/>
      <c r="O83" s="50"/>
      <c r="P83" s="41"/>
      <c r="Q83" s="53"/>
      <c r="R83" s="53"/>
    </row>
    <row r="84" spans="2:18" ht="27.75" customHeight="1">
      <c r="B84" s="74"/>
      <c r="C84" s="75"/>
      <c r="D84" s="75" t="s">
        <v>9</v>
      </c>
      <c r="E84" s="76"/>
      <c r="F84" s="76"/>
      <c r="G84" s="76"/>
      <c r="H84" s="76"/>
      <c r="I84" s="76"/>
      <c r="J84" s="76"/>
      <c r="K84" s="76"/>
      <c r="L84" s="76"/>
      <c r="M84" s="77"/>
      <c r="N84" s="50"/>
      <c r="O84" s="31"/>
      <c r="P84" s="31"/>
    </row>
    <row r="85" spans="2:18" ht="27.75" customHeight="1">
      <c r="B85" s="74"/>
      <c r="C85" s="75"/>
      <c r="D85" s="75" t="s">
        <v>11</v>
      </c>
      <c r="E85" s="76"/>
      <c r="F85" s="76"/>
      <c r="G85" s="76"/>
      <c r="H85" s="76"/>
      <c r="I85" s="76"/>
      <c r="J85" s="76"/>
      <c r="K85" s="76"/>
      <c r="L85" s="76"/>
      <c r="M85" s="77"/>
      <c r="N85" s="50"/>
      <c r="O85" s="31"/>
      <c r="P85" s="31"/>
    </row>
    <row r="86" spans="2:18" ht="27.75" customHeight="1">
      <c r="B86" s="74"/>
      <c r="C86" s="75"/>
      <c r="D86" s="75" t="s">
        <v>12</v>
      </c>
      <c r="E86" s="76"/>
      <c r="F86" s="76"/>
      <c r="G86" s="76"/>
      <c r="H86" s="76"/>
      <c r="I86" s="76"/>
      <c r="J86" s="76"/>
      <c r="K86" s="76"/>
      <c r="L86" s="76"/>
      <c r="M86" s="77"/>
      <c r="N86" s="50"/>
      <c r="O86" s="31"/>
      <c r="P86" s="31"/>
    </row>
    <row r="87" spans="2:18" ht="27.75" customHeight="1">
      <c r="B87" s="74"/>
      <c r="C87" s="75"/>
      <c r="D87" s="75" t="s">
        <v>10</v>
      </c>
      <c r="E87" s="76"/>
      <c r="F87" s="76"/>
      <c r="G87" s="76"/>
      <c r="H87" s="76"/>
      <c r="I87" s="76"/>
      <c r="J87" s="76"/>
      <c r="K87" s="76"/>
      <c r="L87" s="76"/>
      <c r="M87" s="77"/>
      <c r="N87" s="50"/>
      <c r="O87" s="31"/>
      <c r="P87" s="31"/>
    </row>
    <row r="88" spans="2:18" ht="27.75" customHeight="1">
      <c r="B88" s="74"/>
      <c r="C88" s="75"/>
      <c r="D88" s="75" t="s">
        <v>54</v>
      </c>
      <c r="E88" s="76"/>
      <c r="F88" s="76"/>
      <c r="G88" s="76"/>
      <c r="H88" s="76"/>
      <c r="I88" s="76"/>
      <c r="J88" s="76"/>
      <c r="K88" s="76"/>
      <c r="L88" s="76"/>
      <c r="M88" s="77"/>
      <c r="N88" s="50"/>
      <c r="O88" s="31"/>
      <c r="P88" s="31"/>
    </row>
    <row r="89" spans="2:18" ht="27.75" customHeight="1">
      <c r="B89" s="74"/>
      <c r="C89" s="75"/>
      <c r="D89" s="75" t="s">
        <v>55</v>
      </c>
      <c r="E89" s="76"/>
      <c r="F89" s="76"/>
      <c r="G89" s="76"/>
      <c r="H89" s="76"/>
      <c r="I89" s="76"/>
      <c r="J89" s="76"/>
      <c r="K89" s="76"/>
      <c r="L89" s="76"/>
      <c r="M89" s="77"/>
      <c r="N89" s="50"/>
      <c r="O89" s="31"/>
      <c r="P89" s="31"/>
    </row>
    <row r="90" spans="2:18" ht="27.75" customHeight="1">
      <c r="B90" s="74"/>
      <c r="C90" s="75"/>
      <c r="D90" s="75" t="s">
        <v>56</v>
      </c>
      <c r="E90" s="76"/>
      <c r="F90" s="76"/>
      <c r="G90" s="76"/>
      <c r="H90" s="76"/>
      <c r="I90" s="76"/>
      <c r="J90" s="76"/>
      <c r="K90" s="76"/>
      <c r="L90" s="76"/>
      <c r="M90" s="77"/>
      <c r="N90" s="50"/>
      <c r="O90" s="31"/>
      <c r="P90" s="31"/>
    </row>
    <row r="91" spans="2:18" ht="27.75" customHeight="1">
      <c r="B91" s="74"/>
      <c r="C91" s="75"/>
      <c r="D91" s="75" t="s">
        <v>57</v>
      </c>
      <c r="E91" s="76"/>
      <c r="F91" s="76"/>
      <c r="G91" s="76"/>
      <c r="H91" s="76"/>
      <c r="I91" s="76"/>
      <c r="J91" s="76"/>
      <c r="K91" s="76"/>
      <c r="L91" s="76"/>
      <c r="M91" s="77"/>
      <c r="N91" s="50"/>
      <c r="O91" s="31"/>
      <c r="P91" s="31"/>
    </row>
    <row r="92" spans="2:18" ht="27.75" customHeight="1">
      <c r="B92" s="74"/>
      <c r="C92" s="75"/>
      <c r="D92" s="75" t="s">
        <v>58</v>
      </c>
      <c r="E92" s="76"/>
      <c r="F92" s="76"/>
      <c r="G92" s="76"/>
      <c r="H92" s="76"/>
      <c r="I92" s="76"/>
      <c r="J92" s="76"/>
      <c r="K92" s="76"/>
      <c r="L92" s="76"/>
      <c r="M92" s="77"/>
      <c r="N92" s="50"/>
      <c r="O92" s="31"/>
      <c r="P92" s="31"/>
    </row>
    <row r="93" spans="2:18" ht="27.75" customHeight="1">
      <c r="B93" s="74"/>
      <c r="C93" s="75"/>
      <c r="D93" s="75" t="s">
        <v>59</v>
      </c>
      <c r="E93" s="76"/>
      <c r="F93" s="76"/>
      <c r="G93" s="76"/>
      <c r="H93" s="76"/>
      <c r="I93" s="76"/>
      <c r="J93" s="76"/>
      <c r="K93" s="76"/>
      <c r="L93" s="76"/>
      <c r="M93" s="77"/>
      <c r="N93" s="50"/>
      <c r="O93" s="31"/>
      <c r="P93" s="31"/>
    </row>
    <row r="94" spans="2:18" ht="27.75" customHeight="1">
      <c r="B94" s="74"/>
      <c r="C94" s="75"/>
      <c r="D94" s="75" t="s">
        <v>60</v>
      </c>
      <c r="E94" s="76"/>
      <c r="F94" s="76"/>
      <c r="G94" s="76"/>
      <c r="H94" s="76"/>
      <c r="I94" s="76"/>
      <c r="J94" s="76"/>
      <c r="K94" s="76"/>
      <c r="L94" s="76"/>
      <c r="M94" s="77"/>
      <c r="N94" s="50"/>
      <c r="O94" s="31"/>
      <c r="P94" s="31"/>
    </row>
    <row r="95" spans="2:18" ht="27.75" customHeight="1">
      <c r="B95" s="78"/>
      <c r="C95" s="79"/>
      <c r="D95" s="79" t="s">
        <v>61</v>
      </c>
      <c r="E95" s="80"/>
      <c r="F95" s="80"/>
      <c r="G95" s="80"/>
      <c r="H95" s="80"/>
      <c r="I95" s="80"/>
      <c r="J95" s="80"/>
      <c r="K95" s="80"/>
      <c r="L95" s="80"/>
      <c r="M95" s="81"/>
      <c r="N95" s="50"/>
      <c r="O95" s="31"/>
      <c r="P95" s="31"/>
    </row>
    <row r="96" spans="2:18" ht="27.75" customHeight="1" thickBot="1">
      <c r="B96" s="64"/>
      <c r="C96" s="65"/>
      <c r="D96" s="66"/>
      <c r="E96" s="67"/>
      <c r="F96" s="67"/>
      <c r="G96" s="67"/>
      <c r="H96" s="67"/>
      <c r="I96" s="67"/>
      <c r="J96" s="67"/>
      <c r="K96" s="67"/>
      <c r="L96" s="67"/>
      <c r="M96" s="68"/>
      <c r="N96" s="50"/>
      <c r="O96" s="31"/>
      <c r="P96" s="31"/>
    </row>
    <row r="97" spans="1:18" ht="27.75" customHeight="1" thickTop="1">
      <c r="B97" s="64"/>
      <c r="C97" s="65"/>
      <c r="D97" s="65"/>
      <c r="E97" s="69"/>
      <c r="F97" s="69"/>
      <c r="G97" s="69"/>
      <c r="H97" s="69"/>
      <c r="I97" s="69"/>
      <c r="J97" s="69"/>
      <c r="K97" s="69"/>
      <c r="L97" s="69"/>
      <c r="M97" s="70"/>
      <c r="N97" s="50"/>
      <c r="O97" s="37"/>
      <c r="P97" s="34"/>
      <c r="Q97" s="34"/>
      <c r="R97" s="35" t="s">
        <v>20</v>
      </c>
    </row>
    <row r="98" spans="1:18" ht="27.75" customHeight="1">
      <c r="A98" s="28" t="s">
        <v>39</v>
      </c>
      <c r="B98" s="38" t="str">
        <f>B6</f>
        <v>Panel</v>
      </c>
      <c r="C98" s="39" t="str">
        <f>C6</f>
        <v>Sample</v>
      </c>
      <c r="D98" s="39" t="str">
        <f t="shared" ref="D98:M98" si="3">D6</f>
        <v>Judge</v>
      </c>
      <c r="E98" s="39" t="str">
        <f t="shared" si="3"/>
        <v>Fusty/Muddy sediments</v>
      </c>
      <c r="F98" s="39" t="str">
        <f t="shared" si="3"/>
        <v>Musty/Humid/Earthy</v>
      </c>
      <c r="G98" s="39" t="str">
        <f t="shared" si="3"/>
        <v>Winey/vinegary/acid/sour</v>
      </c>
      <c r="H98" s="39" t="str">
        <f t="shared" si="3"/>
        <v>Frostbitten olives (wet wood)</v>
      </c>
      <c r="I98" s="39" t="str">
        <f t="shared" si="3"/>
        <v>Rancid</v>
      </c>
      <c r="J98" s="39" t="str">
        <f t="shared" si="3"/>
        <v>Other negative attribute</v>
      </c>
      <c r="K98" s="39" t="str">
        <f t="shared" si="3"/>
        <v>Fruity</v>
      </c>
      <c r="L98" s="39" t="str">
        <f t="shared" si="3"/>
        <v>Bitter</v>
      </c>
      <c r="M98" s="40" t="str">
        <f t="shared" si="3"/>
        <v>Pungent</v>
      </c>
      <c r="N98" s="41"/>
      <c r="O98" s="42" t="s">
        <v>48</v>
      </c>
      <c r="P98" s="43" t="s">
        <v>50</v>
      </c>
      <c r="Q98" s="44" t="s">
        <v>19</v>
      </c>
      <c r="R98" s="45" t="s">
        <v>49</v>
      </c>
    </row>
    <row r="99" spans="1:18" ht="27.75" customHeight="1">
      <c r="A99" s="88" t="s">
        <v>40</v>
      </c>
      <c r="B99" s="46"/>
      <c r="C99" s="135" t="s">
        <v>5</v>
      </c>
      <c r="D99" s="47" t="s">
        <v>1</v>
      </c>
      <c r="E99" s="48">
        <v>2</v>
      </c>
      <c r="F99" s="48">
        <v>2</v>
      </c>
      <c r="G99" s="48">
        <v>2</v>
      </c>
      <c r="H99" s="48">
        <v>2</v>
      </c>
      <c r="I99" s="48">
        <v>2</v>
      </c>
      <c r="J99" s="48">
        <v>2</v>
      </c>
      <c r="K99" s="48">
        <v>2</v>
      </c>
      <c r="L99" s="48">
        <v>2</v>
      </c>
      <c r="M99" s="49">
        <v>2</v>
      </c>
      <c r="N99" s="50"/>
      <c r="O99" s="51" t="str">
        <f>O7</f>
        <v>Green fruity</v>
      </c>
      <c r="P99" s="52">
        <v>5</v>
      </c>
      <c r="Q99" s="53">
        <f>COUNT(E$7:E$26)/2</f>
        <v>4</v>
      </c>
      <c r="R99" s="54" t="str">
        <f>IF(CHITEST(P99:Q99,P100:Q100)&lt;0.05,"s","ns")</f>
        <v>ns</v>
      </c>
    </row>
    <row r="100" spans="1:18" ht="27.75" customHeight="1">
      <c r="B100" s="46"/>
      <c r="C100" s="47"/>
      <c r="D100" s="47" t="s">
        <v>2</v>
      </c>
      <c r="E100" s="48">
        <v>2</v>
      </c>
      <c r="F100" s="48">
        <v>2</v>
      </c>
      <c r="G100" s="48">
        <v>2</v>
      </c>
      <c r="H100" s="48">
        <v>2</v>
      </c>
      <c r="I100" s="48">
        <v>2</v>
      </c>
      <c r="J100" s="48">
        <v>2</v>
      </c>
      <c r="K100" s="48">
        <v>2</v>
      </c>
      <c r="L100" s="48">
        <v>2</v>
      </c>
      <c r="M100" s="49">
        <v>2</v>
      </c>
      <c r="N100" s="50"/>
      <c r="O100" s="55" t="str">
        <f>O8</f>
        <v>Ripe fruity</v>
      </c>
      <c r="P100" s="52">
        <v>3</v>
      </c>
      <c r="Q100" s="53">
        <f>COUNT(E$7:E$26)/2</f>
        <v>4</v>
      </c>
      <c r="R100" s="54" t="str">
        <f>IF(CHITEST(P99:Q99,P100:Q100)&lt;0.05,"s","ns")</f>
        <v>ns</v>
      </c>
    </row>
    <row r="101" spans="1:18" ht="27.75" customHeight="1" thickBot="1">
      <c r="B101" s="46"/>
      <c r="C101" s="47"/>
      <c r="D101" s="47" t="s">
        <v>3</v>
      </c>
      <c r="E101" s="48">
        <v>2</v>
      </c>
      <c r="F101" s="48">
        <v>2</v>
      </c>
      <c r="G101" s="48">
        <v>2</v>
      </c>
      <c r="H101" s="48">
        <v>2</v>
      </c>
      <c r="I101" s="48">
        <v>2</v>
      </c>
      <c r="J101" s="48">
        <v>2</v>
      </c>
      <c r="K101" s="48">
        <v>2</v>
      </c>
      <c r="L101" s="48">
        <v>2</v>
      </c>
      <c r="M101" s="49">
        <v>2</v>
      </c>
      <c r="N101" s="50"/>
      <c r="O101" s="56" t="s">
        <v>52</v>
      </c>
      <c r="P101" s="57" t="str">
        <f>IF(SUM(P99:P100)&gt;COUNT(E99:E118),"Errore inserimento dato","OK!")</f>
        <v>OK!</v>
      </c>
      <c r="Q101" s="58"/>
      <c r="R101" s="59"/>
    </row>
    <row r="102" spans="1:18" ht="27.75" customHeight="1" thickTop="1">
      <c r="B102" s="46"/>
      <c r="C102" s="47"/>
      <c r="D102" s="47" t="s">
        <v>4</v>
      </c>
      <c r="E102" s="48">
        <v>2</v>
      </c>
      <c r="F102" s="48">
        <v>2</v>
      </c>
      <c r="G102" s="48">
        <v>2</v>
      </c>
      <c r="H102" s="48">
        <v>2</v>
      </c>
      <c r="I102" s="48">
        <v>2</v>
      </c>
      <c r="J102" s="48">
        <v>2</v>
      </c>
      <c r="K102" s="48">
        <v>2</v>
      </c>
      <c r="L102" s="48">
        <v>2</v>
      </c>
      <c r="M102" s="49">
        <v>2</v>
      </c>
      <c r="N102" s="50"/>
      <c r="O102" s="50" t="str">
        <f>$O$10</f>
        <v>Signif. 5%</v>
      </c>
      <c r="P102" s="41"/>
      <c r="Q102" s="53"/>
      <c r="R102" s="53"/>
    </row>
    <row r="103" spans="1:18" ht="27.75" customHeight="1">
      <c r="B103" s="46"/>
      <c r="C103" s="47"/>
      <c r="D103" s="47" t="s">
        <v>5</v>
      </c>
      <c r="E103" s="48">
        <v>2</v>
      </c>
      <c r="F103" s="48">
        <v>2</v>
      </c>
      <c r="G103" s="48">
        <v>2</v>
      </c>
      <c r="H103" s="48">
        <v>2</v>
      </c>
      <c r="I103" s="48">
        <v>2</v>
      </c>
      <c r="J103" s="48">
        <v>2</v>
      </c>
      <c r="K103" s="48">
        <v>2</v>
      </c>
      <c r="L103" s="48">
        <v>2</v>
      </c>
      <c r="M103" s="49">
        <v>2</v>
      </c>
      <c r="N103" s="50"/>
      <c r="O103" s="31"/>
      <c r="P103" s="31"/>
    </row>
    <row r="104" spans="1:18" ht="27.75" customHeight="1">
      <c r="B104" s="46"/>
      <c r="C104" s="47"/>
      <c r="D104" s="47" t="s">
        <v>6</v>
      </c>
      <c r="E104" s="48">
        <v>2</v>
      </c>
      <c r="F104" s="48">
        <v>2</v>
      </c>
      <c r="G104" s="48">
        <v>2</v>
      </c>
      <c r="H104" s="48">
        <v>2</v>
      </c>
      <c r="I104" s="48">
        <v>2</v>
      </c>
      <c r="J104" s="48">
        <v>2</v>
      </c>
      <c r="K104" s="48">
        <v>2</v>
      </c>
      <c r="L104" s="48">
        <v>2</v>
      </c>
      <c r="M104" s="49">
        <v>2</v>
      </c>
      <c r="N104" s="50"/>
      <c r="O104" s="31"/>
      <c r="P104" s="31"/>
    </row>
    <row r="105" spans="1:18" ht="27.75" customHeight="1">
      <c r="B105" s="46"/>
      <c r="C105" s="47"/>
      <c r="D105" s="47" t="s">
        <v>7</v>
      </c>
      <c r="E105" s="48">
        <v>2</v>
      </c>
      <c r="F105" s="48">
        <v>2</v>
      </c>
      <c r="G105" s="48">
        <v>2</v>
      </c>
      <c r="H105" s="48">
        <v>2</v>
      </c>
      <c r="I105" s="48">
        <v>2</v>
      </c>
      <c r="J105" s="48">
        <v>2</v>
      </c>
      <c r="K105" s="48">
        <v>2</v>
      </c>
      <c r="L105" s="48">
        <v>2</v>
      </c>
      <c r="M105" s="49">
        <v>2</v>
      </c>
      <c r="N105" s="50"/>
      <c r="O105" s="31"/>
      <c r="P105" s="31"/>
    </row>
    <row r="106" spans="1:18" ht="27.75" customHeight="1">
      <c r="B106" s="46"/>
      <c r="C106" s="47"/>
      <c r="D106" s="47" t="s">
        <v>8</v>
      </c>
      <c r="E106" s="48">
        <v>2</v>
      </c>
      <c r="F106" s="48">
        <v>2</v>
      </c>
      <c r="G106" s="48">
        <v>2</v>
      </c>
      <c r="H106" s="48">
        <v>2</v>
      </c>
      <c r="I106" s="48">
        <v>2</v>
      </c>
      <c r="J106" s="48">
        <v>2</v>
      </c>
      <c r="K106" s="48">
        <v>2</v>
      </c>
      <c r="L106" s="48">
        <v>2</v>
      </c>
      <c r="M106" s="49">
        <v>2</v>
      </c>
      <c r="N106" s="50"/>
      <c r="O106" s="31"/>
      <c r="P106" s="31"/>
    </row>
    <row r="107" spans="1:18" ht="27.75" customHeight="1">
      <c r="B107" s="46"/>
      <c r="C107" s="47"/>
      <c r="D107" s="47" t="s">
        <v>9</v>
      </c>
      <c r="E107" s="48"/>
      <c r="F107" s="48"/>
      <c r="G107" s="48"/>
      <c r="H107" s="48"/>
      <c r="I107" s="48"/>
      <c r="J107" s="48"/>
      <c r="K107" s="48"/>
      <c r="L107" s="48"/>
      <c r="M107" s="49"/>
      <c r="N107" s="50"/>
      <c r="O107" s="31"/>
      <c r="P107" s="31"/>
    </row>
    <row r="108" spans="1:18" ht="27.75" customHeight="1">
      <c r="B108" s="46"/>
      <c r="C108" s="47"/>
      <c r="D108" s="47" t="s">
        <v>11</v>
      </c>
      <c r="E108" s="48"/>
      <c r="F108" s="48"/>
      <c r="G108" s="48"/>
      <c r="H108" s="48"/>
      <c r="I108" s="48"/>
      <c r="J108" s="48"/>
      <c r="K108" s="48"/>
      <c r="L108" s="48"/>
      <c r="M108" s="49"/>
      <c r="N108" s="50"/>
      <c r="O108" s="31"/>
      <c r="P108" s="31"/>
    </row>
    <row r="109" spans="1:18" ht="27.75" customHeight="1">
      <c r="B109" s="46"/>
      <c r="C109" s="47"/>
      <c r="D109" s="47" t="s">
        <v>12</v>
      </c>
      <c r="E109" s="48"/>
      <c r="F109" s="48"/>
      <c r="G109" s="48"/>
      <c r="H109" s="48"/>
      <c r="I109" s="48"/>
      <c r="J109" s="48"/>
      <c r="K109" s="48"/>
      <c r="L109" s="48"/>
      <c r="M109" s="49"/>
      <c r="N109" s="50"/>
      <c r="O109" s="31"/>
      <c r="P109" s="31"/>
    </row>
    <row r="110" spans="1:18" ht="27.75" customHeight="1">
      <c r="B110" s="46"/>
      <c r="C110" s="47"/>
      <c r="D110" s="47" t="s">
        <v>10</v>
      </c>
      <c r="E110" s="48"/>
      <c r="F110" s="48"/>
      <c r="G110" s="48"/>
      <c r="H110" s="48"/>
      <c r="I110" s="48"/>
      <c r="J110" s="48"/>
      <c r="K110" s="48"/>
      <c r="L110" s="48"/>
      <c r="M110" s="49"/>
      <c r="N110" s="50"/>
      <c r="O110" s="31"/>
      <c r="P110" s="31"/>
    </row>
    <row r="111" spans="1:18" ht="27.75" customHeight="1">
      <c r="B111" s="46"/>
      <c r="C111" s="47"/>
      <c r="D111" s="47" t="s">
        <v>54</v>
      </c>
      <c r="E111" s="48"/>
      <c r="F111" s="48"/>
      <c r="G111" s="48"/>
      <c r="H111" s="48"/>
      <c r="I111" s="48"/>
      <c r="J111" s="48"/>
      <c r="K111" s="48"/>
      <c r="L111" s="48"/>
      <c r="M111" s="49"/>
      <c r="N111" s="50"/>
      <c r="O111" s="31"/>
      <c r="P111" s="31"/>
    </row>
    <row r="112" spans="1:18" ht="27.75" customHeight="1">
      <c r="B112" s="46"/>
      <c r="C112" s="47"/>
      <c r="D112" s="47" t="s">
        <v>55</v>
      </c>
      <c r="E112" s="48"/>
      <c r="F112" s="48"/>
      <c r="G112" s="48"/>
      <c r="H112" s="48"/>
      <c r="I112" s="48"/>
      <c r="J112" s="48"/>
      <c r="K112" s="48"/>
      <c r="L112" s="48"/>
      <c r="M112" s="49"/>
      <c r="N112" s="50"/>
      <c r="O112" s="31"/>
      <c r="P112" s="31"/>
    </row>
    <row r="113" spans="2:16" ht="27.75" customHeight="1">
      <c r="B113" s="46"/>
      <c r="C113" s="47"/>
      <c r="D113" s="47" t="s">
        <v>56</v>
      </c>
      <c r="E113" s="48"/>
      <c r="F113" s="48"/>
      <c r="G113" s="48"/>
      <c r="H113" s="48"/>
      <c r="I113" s="48"/>
      <c r="J113" s="48"/>
      <c r="K113" s="48"/>
      <c r="L113" s="48"/>
      <c r="M113" s="49"/>
      <c r="N113" s="50"/>
      <c r="O113" s="31"/>
      <c r="P113" s="31"/>
    </row>
    <row r="114" spans="2:16" ht="27.75" customHeight="1">
      <c r="B114" s="46"/>
      <c r="C114" s="47"/>
      <c r="D114" s="47" t="s">
        <v>57</v>
      </c>
      <c r="E114" s="48"/>
      <c r="F114" s="48"/>
      <c r="G114" s="48"/>
      <c r="H114" s="48"/>
      <c r="I114" s="48"/>
      <c r="J114" s="48"/>
      <c r="K114" s="48"/>
      <c r="L114" s="48"/>
      <c r="M114" s="49"/>
      <c r="N114" s="50"/>
      <c r="O114" s="31"/>
      <c r="P114" s="31"/>
    </row>
    <row r="115" spans="2:16" ht="27.75" customHeight="1">
      <c r="B115" s="46"/>
      <c r="C115" s="47"/>
      <c r="D115" s="47" t="s">
        <v>58</v>
      </c>
      <c r="E115" s="48"/>
      <c r="F115" s="48"/>
      <c r="G115" s="48"/>
      <c r="H115" s="48"/>
      <c r="I115" s="48"/>
      <c r="J115" s="48"/>
      <c r="K115" s="48"/>
      <c r="L115" s="48"/>
      <c r="M115" s="49"/>
      <c r="N115" s="50"/>
      <c r="O115" s="31"/>
      <c r="P115" s="31"/>
    </row>
    <row r="116" spans="2:16" ht="27.75" customHeight="1">
      <c r="B116" s="46"/>
      <c r="C116" s="47"/>
      <c r="D116" s="47" t="s">
        <v>59</v>
      </c>
      <c r="E116" s="48"/>
      <c r="F116" s="48"/>
      <c r="G116" s="48"/>
      <c r="H116" s="48"/>
      <c r="I116" s="48"/>
      <c r="J116" s="48"/>
      <c r="K116" s="48"/>
      <c r="L116" s="48"/>
      <c r="M116" s="49"/>
      <c r="N116" s="50"/>
      <c r="O116" s="31"/>
      <c r="P116" s="31"/>
    </row>
    <row r="117" spans="2:16" ht="27.75" customHeight="1">
      <c r="B117" s="46"/>
      <c r="C117" s="47"/>
      <c r="D117" s="47" t="s">
        <v>60</v>
      </c>
      <c r="E117" s="48"/>
      <c r="F117" s="48"/>
      <c r="G117" s="48"/>
      <c r="H117" s="48"/>
      <c r="I117" s="48"/>
      <c r="J117" s="48"/>
      <c r="K117" s="48"/>
      <c r="L117" s="48"/>
      <c r="M117" s="49"/>
      <c r="N117" s="50"/>
      <c r="O117" s="31"/>
      <c r="P117" s="31"/>
    </row>
    <row r="118" spans="2:16" ht="27.75" customHeight="1">
      <c r="B118" s="60"/>
      <c r="C118" s="61"/>
      <c r="D118" s="61" t="s">
        <v>61</v>
      </c>
      <c r="E118" s="62"/>
      <c r="F118" s="62"/>
      <c r="G118" s="62"/>
      <c r="H118" s="62"/>
      <c r="I118" s="62"/>
      <c r="J118" s="62"/>
      <c r="K118" s="62"/>
      <c r="L118" s="62"/>
      <c r="M118" s="63"/>
      <c r="N118" s="50"/>
      <c r="O118" s="31"/>
      <c r="P118" s="31"/>
    </row>
    <row r="119" spans="2:16" ht="27.75" customHeight="1">
      <c r="B119" s="64"/>
      <c r="C119" s="65"/>
      <c r="D119" s="66"/>
      <c r="E119" s="67"/>
      <c r="F119" s="67"/>
      <c r="G119" s="67"/>
      <c r="H119" s="67"/>
      <c r="I119" s="67"/>
      <c r="J119" s="67"/>
      <c r="K119" s="67"/>
      <c r="L119" s="67"/>
      <c r="M119" s="68"/>
      <c r="N119" s="50"/>
      <c r="O119" s="31"/>
      <c r="P119" s="31"/>
    </row>
    <row r="120" spans="2:16" ht="27.75" customHeight="1">
      <c r="B120" s="64"/>
      <c r="C120" s="65"/>
      <c r="D120" s="65"/>
      <c r="E120" s="69"/>
      <c r="F120" s="69"/>
      <c r="G120" s="69"/>
      <c r="H120" s="69"/>
      <c r="I120" s="69"/>
      <c r="J120" s="69"/>
      <c r="K120" s="69"/>
      <c r="L120" s="69"/>
      <c r="M120" s="70"/>
      <c r="N120" s="50"/>
      <c r="O120" s="31"/>
      <c r="P120" s="31"/>
    </row>
    <row r="121" spans="2:16" ht="27.75" customHeight="1" thickBot="1">
      <c r="B121" s="82"/>
      <c r="C121" s="83"/>
      <c r="D121" s="83"/>
      <c r="E121" s="84"/>
      <c r="F121" s="84"/>
      <c r="G121" s="84"/>
      <c r="H121" s="84"/>
      <c r="I121" s="84"/>
      <c r="J121" s="84"/>
      <c r="K121" s="84"/>
      <c r="L121" s="84"/>
      <c r="M121" s="85"/>
      <c r="N121" s="50"/>
      <c r="O121" s="31"/>
      <c r="P121" s="31"/>
    </row>
    <row r="122" spans="2:16" ht="16" thickTop="1"/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1" orientation="portrait" horizontalDpi="300" verticalDpi="300"/>
  <headerFooter>
    <oddHeader>&amp;LDati grezzi&amp;RCOI/T.20/Doc .15/Rev. 02</oddHeader>
    <oddFooter>&amp;L&amp;D&amp;R(C) 2008 COI Madrid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5:P158"/>
  <sheetViews>
    <sheetView showGridLines="0" topLeftCell="F22" zoomScale="50" zoomScaleNormal="50" workbookViewId="0">
      <selection activeCell="U9" sqref="U9"/>
    </sheetView>
  </sheetViews>
  <sheetFormatPr baseColWidth="10" defaultColWidth="11.453125" defaultRowHeight="15.5"/>
  <cols>
    <col min="1" max="1" width="21.1796875" style="31" customWidth="1"/>
    <col min="2" max="2" width="11.54296875" style="144" bestFit="1" customWidth="1"/>
    <col min="3" max="3" width="40.26953125" style="31" bestFit="1" customWidth="1"/>
    <col min="4" max="4" width="34.453125" style="31" bestFit="1" customWidth="1"/>
    <col min="5" max="5" width="29.54296875" style="31" bestFit="1" customWidth="1"/>
    <col min="6" max="6" width="37" style="31" bestFit="1" customWidth="1"/>
    <col min="7" max="7" width="43.26953125" style="31" bestFit="1" customWidth="1"/>
    <col min="8" max="8" width="11.26953125" style="31" bestFit="1" customWidth="1"/>
    <col min="9" max="9" width="34.7265625" style="31" bestFit="1" customWidth="1"/>
    <col min="10" max="11" width="10.1796875" style="31" bestFit="1" customWidth="1"/>
    <col min="12" max="12" width="12.7265625" style="31" bestFit="1" customWidth="1"/>
    <col min="13" max="13" width="3.1796875" style="86" customWidth="1"/>
    <col min="14" max="14" width="39.453125" style="31" customWidth="1"/>
    <col min="15" max="15" width="2.81640625" style="31" customWidth="1"/>
    <col min="16" max="16" width="39.453125" style="31" hidden="1" customWidth="1"/>
    <col min="17" max="18" width="0" style="31" hidden="1" customWidth="1"/>
    <col min="19" max="16384" width="11.453125" style="31"/>
  </cols>
  <sheetData>
    <row r="5" spans="1:16" ht="27.75" customHeight="1" thickBot="1">
      <c r="A5" s="89"/>
      <c r="B5" s="139"/>
      <c r="C5" s="103"/>
      <c r="D5" s="103" t="s">
        <v>76</v>
      </c>
      <c r="E5" s="103"/>
      <c r="F5" s="103"/>
      <c r="G5" s="103"/>
      <c r="H5" s="103"/>
      <c r="I5" s="103"/>
      <c r="J5" s="103"/>
      <c r="K5" s="103"/>
      <c r="L5" s="103"/>
    </row>
    <row r="6" spans="1:16" s="133" customFormat="1" ht="27.75" customHeight="1">
      <c r="A6" s="128"/>
      <c r="B6" s="129" t="str">
        <f>'INPUT Data'!C6</f>
        <v>Sample</v>
      </c>
      <c r="C6" s="130"/>
      <c r="D6" s="130" t="str">
        <f>'INPUT Data'!E6</f>
        <v>Fusty/Muddy sediments</v>
      </c>
      <c r="E6" s="130" t="str">
        <f>'INPUT Data'!F6</f>
        <v>Musty/Humid/Earthy</v>
      </c>
      <c r="F6" s="130" t="str">
        <f>'INPUT Data'!G6</f>
        <v>Winey/vinegary/acid/sour</v>
      </c>
      <c r="G6" s="130" t="str">
        <f>'INPUT Data'!H6</f>
        <v>Frostbitten olives (wet wood)</v>
      </c>
      <c r="H6" s="130" t="str">
        <f>'INPUT Data'!I6</f>
        <v>Rancid</v>
      </c>
      <c r="I6" s="130" t="str">
        <f>'INPUT Data'!J6</f>
        <v>Other negative attribute</v>
      </c>
      <c r="J6" s="130" t="str">
        <f>'INPUT Data'!K6</f>
        <v>Fruity</v>
      </c>
      <c r="K6" s="130" t="str">
        <f>'INPUT Data'!L6</f>
        <v>Bitter</v>
      </c>
      <c r="L6" s="131" t="str">
        <f>'INPUT Data'!M6</f>
        <v>Pungent</v>
      </c>
      <c r="M6" s="132"/>
      <c r="O6" s="134"/>
    </row>
    <row r="7" spans="1:16" ht="27.75" customHeight="1">
      <c r="A7" s="89" t="str">
        <f>'INPUT Data'!A6</f>
        <v>Sample 1</v>
      </c>
      <c r="B7" s="140" t="str">
        <f>'INPUT Data'!C7</f>
        <v>A</v>
      </c>
      <c r="C7" s="93" t="s">
        <v>64</v>
      </c>
      <c r="D7" s="94">
        <f>MEDIAN('INPUT Data'!E7:'INPUT Data'!E26)</f>
        <v>1</v>
      </c>
      <c r="E7" s="94">
        <f>MEDIAN('INPUT Data'!F7:'INPUT Data'!F26)</f>
        <v>1</v>
      </c>
      <c r="F7" s="94">
        <f>MEDIAN('INPUT Data'!G7:'INPUT Data'!G26)</f>
        <v>1</v>
      </c>
      <c r="G7" s="94">
        <f>MEDIAN('INPUT Data'!H7:'INPUT Data'!H26)</f>
        <v>1</v>
      </c>
      <c r="H7" s="94">
        <f>MEDIAN('INPUT Data'!I7:'INPUT Data'!I26)</f>
        <v>1</v>
      </c>
      <c r="I7" s="94">
        <f>MEDIAN('INPUT Data'!J7:'INPUT Data'!J26)</f>
        <v>1</v>
      </c>
      <c r="J7" s="94">
        <f>MEDIAN('INPUT Data'!K7:'INPUT Data'!K26)</f>
        <v>1</v>
      </c>
      <c r="K7" s="94">
        <f>MEDIAN('INPUT Data'!L7:'INPUT Data'!L26)</f>
        <v>1</v>
      </c>
      <c r="L7" s="121">
        <f>MEDIAN('INPUT Data'!M7:'INPUT Data'!M26)</f>
        <v>1</v>
      </c>
      <c r="M7" s="90">
        <f>MAX(D7:I7)</f>
        <v>1</v>
      </c>
      <c r="O7" s="104"/>
    </row>
    <row r="8" spans="1:16" ht="27.75" customHeight="1">
      <c r="A8" s="89"/>
      <c r="B8" s="140"/>
      <c r="C8" s="95" t="s">
        <v>14</v>
      </c>
      <c r="D8" s="96">
        <f>PERCENTILE('INPUT Data'!E7:'INPUT Data'!E26,0.75)-PERCENTILE('INPUT Data'!E7:'INPUT Data'!E26,0.25)</f>
        <v>0</v>
      </c>
      <c r="E8" s="96">
        <f>PERCENTILE('INPUT Data'!F7:'INPUT Data'!F26,0.75)-PERCENTILE('INPUT Data'!F7:'INPUT Data'!F26,0.25)</f>
        <v>0</v>
      </c>
      <c r="F8" s="96">
        <f>PERCENTILE('INPUT Data'!G7:'INPUT Data'!G26,0.75)-PERCENTILE('INPUT Data'!G7:'INPUT Data'!G26,0.25)</f>
        <v>0</v>
      </c>
      <c r="G8" s="96">
        <f>PERCENTILE('INPUT Data'!H7:'INPUT Data'!H26,0.75)-PERCENTILE('INPUT Data'!H7:'INPUT Data'!H26,0.25)</f>
        <v>0</v>
      </c>
      <c r="H8" s="96">
        <f>PERCENTILE('INPUT Data'!I7:'INPUT Data'!I26,0.75)-PERCENTILE('INPUT Data'!I7:'INPUT Data'!I26,0.25)</f>
        <v>0</v>
      </c>
      <c r="I8" s="96">
        <f>PERCENTILE('INPUT Data'!J7:'INPUT Data'!J26,0.75)-PERCENTILE('INPUT Data'!J7:'INPUT Data'!J26,0.25)</f>
        <v>0</v>
      </c>
      <c r="J8" s="96">
        <f>PERCENTILE('INPUT Data'!K7:'INPUT Data'!K26,0.75)-PERCENTILE('INPUT Data'!K7:'INPUT Data'!K26,0.25)</f>
        <v>0</v>
      </c>
      <c r="K8" s="96">
        <f>PERCENTILE('INPUT Data'!L7:'INPUT Data'!L26,0.75)-PERCENTILE('INPUT Data'!L7:'INPUT Data'!L26,0.25)</f>
        <v>0</v>
      </c>
      <c r="L8" s="122">
        <f>PERCENTILE('INPUT Data'!M7:'INPUT Data'!M26,0.75)-PERCENTILE('INPUT Data'!M7:'INPUT Data'!M26,0.25)</f>
        <v>0</v>
      </c>
      <c r="O8" s="104"/>
    </row>
    <row r="9" spans="1:16" ht="27.75" customHeight="1">
      <c r="A9" s="89"/>
      <c r="B9" s="140"/>
      <c r="C9" s="95" t="s">
        <v>13</v>
      </c>
      <c r="D9" s="96">
        <f>(1.25/1.35)*(D8/SQRT(COUNTA('INPUT Data'!E7:E26)))</f>
        <v>0</v>
      </c>
      <c r="E9" s="96">
        <f>(1.25/1.35)*(E8/SQRT(COUNTA('INPUT Data'!F7:F26)))</f>
        <v>0</v>
      </c>
      <c r="F9" s="96">
        <f>(1.25/1.35)*(F8/SQRT(COUNTA('INPUT Data'!G7:G26)))</f>
        <v>0</v>
      </c>
      <c r="G9" s="96">
        <f>(1.25/1.35)*(G8/SQRT(COUNTA('INPUT Data'!H7:H26)))</f>
        <v>0</v>
      </c>
      <c r="H9" s="96">
        <f>(1.25/1.35)*(H8/SQRT(COUNTA('INPUT Data'!I7:I26)))</f>
        <v>0</v>
      </c>
      <c r="I9" s="96">
        <f>(1.25/1.35)*(I8/SQRT(COUNTA('INPUT Data'!J7:J26)))</f>
        <v>0</v>
      </c>
      <c r="J9" s="96">
        <f>(1.25/1.35)*(J8/SQRT(COUNTA('INPUT Data'!K7:K26)))</f>
        <v>0</v>
      </c>
      <c r="K9" s="96">
        <f>(1.25/1.35)*(K8/SQRT(COUNTA('INPUT Data'!L7:L26)))</f>
        <v>0</v>
      </c>
      <c r="L9" s="122">
        <f>(1.25/1.35)*(L8/SQRT(COUNTA('INPUT Data'!M7:M26)))</f>
        <v>0</v>
      </c>
      <c r="O9" s="104"/>
    </row>
    <row r="10" spans="1:16" ht="27.75" customHeight="1">
      <c r="A10" s="89"/>
      <c r="B10" s="140"/>
      <c r="C10" s="93" t="s">
        <v>15</v>
      </c>
      <c r="D10" s="97">
        <f t="shared" ref="D10:L10" si="0">(D9/D7)*100</f>
        <v>0</v>
      </c>
      <c r="E10" s="97">
        <f t="shared" si="0"/>
        <v>0</v>
      </c>
      <c r="F10" s="97">
        <f t="shared" si="0"/>
        <v>0</v>
      </c>
      <c r="G10" s="97">
        <f t="shared" si="0"/>
        <v>0</v>
      </c>
      <c r="H10" s="97">
        <f t="shared" si="0"/>
        <v>0</v>
      </c>
      <c r="I10" s="97">
        <f t="shared" si="0"/>
        <v>0</v>
      </c>
      <c r="J10" s="97">
        <f t="shared" si="0"/>
        <v>0</v>
      </c>
      <c r="K10" s="97">
        <f t="shared" si="0"/>
        <v>0</v>
      </c>
      <c r="L10" s="123">
        <f t="shared" si="0"/>
        <v>0</v>
      </c>
      <c r="O10" s="104"/>
    </row>
    <row r="11" spans="1:16" ht="27.75" customHeight="1">
      <c r="A11" s="89"/>
      <c r="B11" s="140"/>
      <c r="C11" s="95" t="s">
        <v>66</v>
      </c>
      <c r="D11" s="98">
        <f>D7+1.96*D9</f>
        <v>1</v>
      </c>
      <c r="E11" s="98">
        <f t="shared" ref="E11:L11" si="1">E7+1.96*E9</f>
        <v>1</v>
      </c>
      <c r="F11" s="98">
        <f t="shared" si="1"/>
        <v>1</v>
      </c>
      <c r="G11" s="98">
        <f t="shared" si="1"/>
        <v>1</v>
      </c>
      <c r="H11" s="98">
        <f t="shared" si="1"/>
        <v>1</v>
      </c>
      <c r="I11" s="98">
        <f t="shared" si="1"/>
        <v>1</v>
      </c>
      <c r="J11" s="98">
        <f t="shared" si="1"/>
        <v>1</v>
      </c>
      <c r="K11" s="98">
        <f t="shared" si="1"/>
        <v>1</v>
      </c>
      <c r="L11" s="124">
        <f t="shared" si="1"/>
        <v>1</v>
      </c>
      <c r="O11" s="104"/>
      <c r="P11"/>
    </row>
    <row r="12" spans="1:16" ht="27.75" customHeight="1">
      <c r="A12" s="89"/>
      <c r="B12" s="140"/>
      <c r="C12" s="95" t="s">
        <v>67</v>
      </c>
      <c r="D12" s="98">
        <f>D7-1.96*D9</f>
        <v>1</v>
      </c>
      <c r="E12" s="98">
        <f t="shared" ref="E12:L12" si="2">E7-1.96*E9</f>
        <v>1</v>
      </c>
      <c r="F12" s="98">
        <f t="shared" si="2"/>
        <v>1</v>
      </c>
      <c r="G12" s="98">
        <f t="shared" si="2"/>
        <v>1</v>
      </c>
      <c r="H12" s="98">
        <f t="shared" si="2"/>
        <v>1</v>
      </c>
      <c r="I12" s="98">
        <f t="shared" si="2"/>
        <v>1</v>
      </c>
      <c r="J12" s="98">
        <f t="shared" si="2"/>
        <v>1</v>
      </c>
      <c r="K12" s="98">
        <f t="shared" si="2"/>
        <v>1</v>
      </c>
      <c r="L12" s="124">
        <f t="shared" si="2"/>
        <v>1</v>
      </c>
      <c r="O12" s="104"/>
    </row>
    <row r="13" spans="1:16" ht="27.75" customHeight="1">
      <c r="A13" s="89"/>
      <c r="B13" s="141"/>
      <c r="C13" s="50" t="s">
        <v>16</v>
      </c>
      <c r="D13" s="91"/>
      <c r="E13" s="91"/>
      <c r="F13" s="91"/>
      <c r="G13" s="91"/>
      <c r="H13" s="91"/>
      <c r="I13" s="91"/>
      <c r="J13" s="91"/>
      <c r="K13" s="91"/>
      <c r="L13" s="125"/>
      <c r="O13" s="104"/>
    </row>
    <row r="14" spans="1:16" ht="27.75" customHeight="1">
      <c r="A14" s="89"/>
      <c r="B14" s="141"/>
      <c r="C14" s="92" t="s">
        <v>65</v>
      </c>
      <c r="D14" s="50"/>
      <c r="E14" s="50"/>
      <c r="F14" s="50"/>
      <c r="G14" s="50"/>
      <c r="H14" s="50"/>
      <c r="I14" s="50"/>
      <c r="J14" s="50"/>
      <c r="K14" s="50"/>
      <c r="L14" s="126"/>
      <c r="O14" s="104"/>
    </row>
    <row r="15" spans="1:16" ht="27.75" customHeight="1">
      <c r="A15" s="89"/>
      <c r="B15" s="141"/>
      <c r="C15" s="50"/>
      <c r="D15" s="50"/>
      <c r="E15" s="50"/>
      <c r="G15" s="50"/>
      <c r="H15" s="50"/>
      <c r="I15" s="50"/>
      <c r="J15" s="50"/>
      <c r="K15" s="50"/>
      <c r="L15" s="126"/>
      <c r="O15" s="104"/>
    </row>
    <row r="16" spans="1:16" ht="27.75" customHeight="1">
      <c r="A16" s="89"/>
      <c r="B16" s="141"/>
      <c r="C16" s="50"/>
      <c r="D16" s="50"/>
      <c r="E16" s="50"/>
      <c r="F16" s="50"/>
      <c r="G16" s="50"/>
      <c r="H16" s="50"/>
      <c r="I16" s="50"/>
      <c r="J16" s="50"/>
      <c r="K16" s="50"/>
      <c r="L16" s="126"/>
      <c r="O16" s="104"/>
    </row>
    <row r="17" spans="1:16" ht="27.75" customHeight="1">
      <c r="A17" s="89"/>
      <c r="B17" s="141"/>
      <c r="C17" s="50"/>
      <c r="D17" s="50"/>
      <c r="E17" s="50"/>
      <c r="F17" s="50"/>
      <c r="G17" s="50"/>
      <c r="H17" s="50"/>
      <c r="I17" s="50"/>
      <c r="J17" s="50"/>
      <c r="K17" s="50"/>
      <c r="L17" s="126"/>
      <c r="O17" s="104"/>
    </row>
    <row r="18" spans="1:16" ht="27.75" customHeight="1">
      <c r="A18" s="89"/>
      <c r="B18" s="141"/>
      <c r="C18" s="50"/>
      <c r="D18" s="50"/>
      <c r="E18" s="50"/>
      <c r="F18" s="50"/>
      <c r="G18" s="50"/>
      <c r="H18" s="50"/>
      <c r="I18" s="50"/>
      <c r="J18" s="50"/>
      <c r="K18" s="50"/>
      <c r="L18" s="126"/>
      <c r="O18" s="104"/>
    </row>
    <row r="19" spans="1:16" ht="27.75" customHeight="1" thickBot="1">
      <c r="A19" s="89"/>
      <c r="B19" s="142"/>
      <c r="C19" s="102" t="str">
        <f>IF($M7&gt;6,"Lampant",IF($M7&gt;3.5,"Ordinary",IF($M7&gt;0,"Virgin","Extra Virgin")))</f>
        <v>Virgin</v>
      </c>
      <c r="D19" s="102" t="str">
        <f>IF($M7&gt;3.5,"Lampant",IF($M7&gt;0,"Virgin","Extra Virgin"))</f>
        <v>Virgin</v>
      </c>
      <c r="E19" s="99"/>
      <c r="F19" s="99"/>
      <c r="G19" s="99"/>
      <c r="H19" s="99"/>
      <c r="I19" s="99"/>
      <c r="J19" s="99"/>
      <c r="K19" s="100"/>
      <c r="L19" s="127"/>
      <c r="N19" s="105" t="str">
        <f>IF($J7=0,"Ordinary",$C19)</f>
        <v>Virgin</v>
      </c>
      <c r="O19" s="104"/>
      <c r="P19" s="106" t="str">
        <f>IF($J7=0,"Lampant",$D19)</f>
        <v>Virgin</v>
      </c>
    </row>
    <row r="20" spans="1:16" ht="27.75" customHeight="1" thickBot="1">
      <c r="A20" s="89"/>
      <c r="B20" s="143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O20" s="104"/>
    </row>
    <row r="21" spans="1:16" s="133" customFormat="1" ht="27.75" customHeight="1">
      <c r="A21" s="128"/>
      <c r="B21" s="129" t="str">
        <f>B6</f>
        <v>Sample</v>
      </c>
      <c r="C21" s="130"/>
      <c r="D21" s="130" t="str">
        <f t="shared" ref="D21:L21" si="3">D6</f>
        <v>Fusty/Muddy sediments</v>
      </c>
      <c r="E21" s="130" t="str">
        <f t="shared" si="3"/>
        <v>Musty/Humid/Earthy</v>
      </c>
      <c r="F21" s="130" t="str">
        <f t="shared" si="3"/>
        <v>Winey/vinegary/acid/sour</v>
      </c>
      <c r="G21" s="130" t="str">
        <f t="shared" si="3"/>
        <v>Frostbitten olives (wet wood)</v>
      </c>
      <c r="H21" s="130" t="str">
        <f t="shared" si="3"/>
        <v>Rancid</v>
      </c>
      <c r="I21" s="130" t="str">
        <f t="shared" si="3"/>
        <v>Other negative attribute</v>
      </c>
      <c r="J21" s="130" t="str">
        <f t="shared" si="3"/>
        <v>Fruity</v>
      </c>
      <c r="K21" s="130" t="str">
        <f t="shared" si="3"/>
        <v>Bitter</v>
      </c>
      <c r="L21" s="131" t="str">
        <f t="shared" si="3"/>
        <v>Pungent</v>
      </c>
      <c r="M21" s="132"/>
      <c r="O21" s="134"/>
    </row>
    <row r="22" spans="1:16" ht="27.75" customHeight="1">
      <c r="A22" s="89" t="str">
        <f>'INPUT Data'!A29</f>
        <v>Sample 2</v>
      </c>
      <c r="B22" s="140" t="str">
        <f>'INPUT Data'!C30</f>
        <v>B</v>
      </c>
      <c r="C22" s="93" t="str">
        <f t="shared" ref="C22:C27" si="4">C7</f>
        <v>Median</v>
      </c>
      <c r="D22" s="94">
        <f>MEDIAN('INPUT Data'!E30:'INPUT Data'!E49)</f>
        <v>5</v>
      </c>
      <c r="E22" s="94">
        <f>MEDIAN('INPUT Data'!F30:'INPUT Data'!F49)</f>
        <v>5</v>
      </c>
      <c r="F22" s="94">
        <f>MEDIAN('INPUT Data'!G30:'INPUT Data'!G49)</f>
        <v>5</v>
      </c>
      <c r="G22" s="94">
        <f>MEDIAN('INPUT Data'!H30:'INPUT Data'!H49)</f>
        <v>5</v>
      </c>
      <c r="H22" s="94">
        <f>MEDIAN('INPUT Data'!I30:'INPUT Data'!I49)</f>
        <v>5</v>
      </c>
      <c r="I22" s="94">
        <f>MEDIAN('INPUT Data'!J30:'INPUT Data'!J49)</f>
        <v>5</v>
      </c>
      <c r="J22" s="94">
        <f>MEDIAN('INPUT Data'!K30:'INPUT Data'!K49)</f>
        <v>5</v>
      </c>
      <c r="K22" s="94">
        <f>MEDIAN('INPUT Data'!L30:'INPUT Data'!L49)</f>
        <v>5</v>
      </c>
      <c r="L22" s="121">
        <f>MEDIAN('INPUT Data'!M30:'INPUT Data'!M49)</f>
        <v>5</v>
      </c>
      <c r="M22" s="90">
        <f>MAX(D22:I22)</f>
        <v>5</v>
      </c>
      <c r="O22" s="104"/>
    </row>
    <row r="23" spans="1:16" ht="27.75" customHeight="1">
      <c r="A23" s="89"/>
      <c r="B23" s="140"/>
      <c r="C23" s="95" t="str">
        <f t="shared" si="4"/>
        <v>IQR</v>
      </c>
      <c r="D23" s="96">
        <f>PERCENTILE('INPUT Data'!E30:'INPUT Data'!E49,0.75)-PERCENTILE('INPUT Data'!E30:'INPUT Data'!E49,0.25)</f>
        <v>0</v>
      </c>
      <c r="E23" s="96">
        <f>PERCENTILE('INPUT Data'!F30:'INPUT Data'!F49,0.75)-PERCENTILE('INPUT Data'!F30:'INPUT Data'!F49,0.25)</f>
        <v>0</v>
      </c>
      <c r="F23" s="96">
        <f>PERCENTILE('INPUT Data'!G30:'INPUT Data'!G49,0.75)-PERCENTILE('INPUT Data'!G30:'INPUT Data'!G49,0.25)</f>
        <v>0</v>
      </c>
      <c r="G23" s="96">
        <f>PERCENTILE('INPUT Data'!H30:'INPUT Data'!H49,0.75)-PERCENTILE('INPUT Data'!H30:'INPUT Data'!H49,0.25)</f>
        <v>0</v>
      </c>
      <c r="H23" s="96">
        <f>PERCENTILE('INPUT Data'!I30:'INPUT Data'!I49,0.75)-PERCENTILE('INPUT Data'!I30:'INPUT Data'!I49,0.25)</f>
        <v>0</v>
      </c>
      <c r="I23" s="96">
        <f>PERCENTILE('INPUT Data'!J30:'INPUT Data'!J49,0.75)-PERCENTILE('INPUT Data'!J30:'INPUT Data'!J49,0.25)</f>
        <v>0</v>
      </c>
      <c r="J23" s="96">
        <f>PERCENTILE('INPUT Data'!K30:'INPUT Data'!K49,0.75)-PERCENTILE('INPUT Data'!K30:'INPUT Data'!K49,0.25)</f>
        <v>0</v>
      </c>
      <c r="K23" s="96">
        <f>PERCENTILE('INPUT Data'!L30:'INPUT Data'!L49,0.75)-PERCENTILE('INPUT Data'!L30:'INPUT Data'!L49,0.25)</f>
        <v>0</v>
      </c>
      <c r="L23" s="122">
        <f>PERCENTILE('INPUT Data'!M30:'INPUT Data'!M49,0.75)-PERCENTILE('INPUT Data'!M30:'INPUT Data'!M49,0.25)</f>
        <v>0</v>
      </c>
      <c r="O23" s="104"/>
    </row>
    <row r="24" spans="1:16" ht="27.75" customHeight="1">
      <c r="A24" s="89"/>
      <c r="B24" s="140"/>
      <c r="C24" s="95" t="str">
        <f t="shared" si="4"/>
        <v>S*</v>
      </c>
      <c r="D24" s="96">
        <f>(1.25/1.35)*(D23/SQRT(COUNTA('INPUT Data'!E30:E49)))</f>
        <v>0</v>
      </c>
      <c r="E24" s="96">
        <f>(1.25/1.35)*(E23/SQRT(COUNTA('INPUT Data'!F30:F49)))</f>
        <v>0</v>
      </c>
      <c r="F24" s="96">
        <f>(1.25/1.35)*(F23/SQRT(COUNTA('INPUT Data'!G30:G49)))</f>
        <v>0</v>
      </c>
      <c r="G24" s="96">
        <f>(1.25/1.35)*(G23/SQRT(COUNTA('INPUT Data'!H30:H49)))</f>
        <v>0</v>
      </c>
      <c r="H24" s="96">
        <f>(1.25/1.35)*(H23/SQRT(COUNTA('INPUT Data'!I30:I49)))</f>
        <v>0</v>
      </c>
      <c r="I24" s="96">
        <f>(1.25/1.35)*(I23/SQRT(COUNTA('INPUT Data'!J30:J49)))</f>
        <v>0</v>
      </c>
      <c r="J24" s="96">
        <f>(1.25/1.35)*(J23/SQRT(COUNTA('INPUT Data'!K30:K49)))</f>
        <v>0</v>
      </c>
      <c r="K24" s="96">
        <f>(1.25/1.35)*(K23/SQRT(COUNTA('INPUT Data'!L30:L49)))</f>
        <v>0</v>
      </c>
      <c r="L24" s="122">
        <f>(1.25/1.35)*(L23/SQRT(COUNTA('INPUT Data'!M30:M49)))</f>
        <v>0</v>
      </c>
      <c r="O24" s="104"/>
    </row>
    <row r="25" spans="1:16" ht="27.75" customHeight="1">
      <c r="A25" s="89"/>
      <c r="B25" s="140"/>
      <c r="C25" s="93" t="str">
        <f t="shared" si="4"/>
        <v>CVr%</v>
      </c>
      <c r="D25" s="97">
        <f t="shared" ref="D25:L25" si="5">(D24/D22)*100</f>
        <v>0</v>
      </c>
      <c r="E25" s="97">
        <f t="shared" si="5"/>
        <v>0</v>
      </c>
      <c r="F25" s="97">
        <f t="shared" si="5"/>
        <v>0</v>
      </c>
      <c r="G25" s="97">
        <f t="shared" si="5"/>
        <v>0</v>
      </c>
      <c r="H25" s="97">
        <f t="shared" si="5"/>
        <v>0</v>
      </c>
      <c r="I25" s="97">
        <f t="shared" si="5"/>
        <v>0</v>
      </c>
      <c r="J25" s="97">
        <f t="shared" si="5"/>
        <v>0</v>
      </c>
      <c r="K25" s="97">
        <f t="shared" si="5"/>
        <v>0</v>
      </c>
      <c r="L25" s="123">
        <f t="shared" si="5"/>
        <v>0</v>
      </c>
      <c r="O25" s="104"/>
    </row>
    <row r="26" spans="1:16" ht="27.75" customHeight="1">
      <c r="A26" s="89"/>
      <c r="B26" s="140"/>
      <c r="C26" s="95" t="str">
        <f t="shared" si="4"/>
        <v>CI Upper</v>
      </c>
      <c r="D26" s="98">
        <f>D22+1.96*D24</f>
        <v>5</v>
      </c>
      <c r="E26" s="98">
        <f t="shared" ref="E26:L26" si="6">E22+1.96*E24</f>
        <v>5</v>
      </c>
      <c r="F26" s="98">
        <f t="shared" si="6"/>
        <v>5</v>
      </c>
      <c r="G26" s="98">
        <f t="shared" si="6"/>
        <v>5</v>
      </c>
      <c r="H26" s="98">
        <f t="shared" si="6"/>
        <v>5</v>
      </c>
      <c r="I26" s="98">
        <f t="shared" si="6"/>
        <v>5</v>
      </c>
      <c r="J26" s="98">
        <f t="shared" si="6"/>
        <v>5</v>
      </c>
      <c r="K26" s="98">
        <f t="shared" si="6"/>
        <v>5</v>
      </c>
      <c r="L26" s="124">
        <f t="shared" si="6"/>
        <v>5</v>
      </c>
      <c r="O26" s="104"/>
    </row>
    <row r="27" spans="1:16" ht="27.75" customHeight="1">
      <c r="A27" s="89"/>
      <c r="B27" s="140"/>
      <c r="C27" s="95" t="str">
        <f t="shared" si="4"/>
        <v>CI Lower</v>
      </c>
      <c r="D27" s="98">
        <f>D22-1.96*D24</f>
        <v>5</v>
      </c>
      <c r="E27" s="98">
        <f t="shared" ref="E27:L27" si="7">E22-1.96*E24</f>
        <v>5</v>
      </c>
      <c r="F27" s="98">
        <f t="shared" si="7"/>
        <v>5</v>
      </c>
      <c r="G27" s="98">
        <f t="shared" si="7"/>
        <v>5</v>
      </c>
      <c r="H27" s="98">
        <f t="shared" si="7"/>
        <v>5</v>
      </c>
      <c r="I27" s="98">
        <f t="shared" si="7"/>
        <v>5</v>
      </c>
      <c r="J27" s="98">
        <f t="shared" si="7"/>
        <v>5</v>
      </c>
      <c r="K27" s="98">
        <f t="shared" si="7"/>
        <v>5</v>
      </c>
      <c r="L27" s="124">
        <f t="shared" si="7"/>
        <v>5</v>
      </c>
      <c r="O27" s="104"/>
    </row>
    <row r="28" spans="1:16" ht="27.75" customHeight="1">
      <c r="A28" s="89"/>
      <c r="B28" s="141"/>
      <c r="C28" s="50" t="str">
        <f>C13</f>
        <v/>
      </c>
      <c r="D28" s="91"/>
      <c r="E28" s="91"/>
      <c r="F28" s="91"/>
      <c r="G28" s="91"/>
      <c r="H28" s="91"/>
      <c r="I28" s="91"/>
      <c r="J28" s="91"/>
      <c r="K28" s="91"/>
      <c r="L28" s="125"/>
      <c r="O28" s="104"/>
    </row>
    <row r="29" spans="1:16" ht="27.75" customHeight="1">
      <c r="A29" s="89"/>
      <c r="B29" s="141"/>
      <c r="C29" s="92" t="str">
        <f>C14</f>
        <v>REMEMBER: CVr% must be &lt; 20%</v>
      </c>
      <c r="D29" s="50"/>
      <c r="E29" s="50"/>
      <c r="F29" s="50"/>
      <c r="G29" s="50"/>
      <c r="H29" s="50"/>
      <c r="I29" s="50"/>
      <c r="J29" s="50"/>
      <c r="K29" s="50"/>
      <c r="L29" s="126"/>
      <c r="O29" s="104"/>
    </row>
    <row r="30" spans="1:16" ht="27.75" customHeight="1">
      <c r="A30" s="89"/>
      <c r="B30" s="141"/>
      <c r="C30" s="50"/>
      <c r="D30" s="50"/>
      <c r="E30" s="50"/>
      <c r="F30" s="50"/>
      <c r="G30" s="50"/>
      <c r="H30" s="50"/>
      <c r="I30" s="50"/>
      <c r="J30" s="50"/>
      <c r="K30" s="50"/>
      <c r="L30" s="126"/>
      <c r="O30" s="104"/>
    </row>
    <row r="31" spans="1:16" ht="27.75" customHeight="1">
      <c r="A31" s="89"/>
      <c r="B31" s="141"/>
      <c r="C31" s="50"/>
      <c r="D31" s="50"/>
      <c r="E31" s="50"/>
      <c r="F31" s="50"/>
      <c r="G31" s="50"/>
      <c r="H31" s="50"/>
      <c r="I31" s="50"/>
      <c r="J31" s="50"/>
      <c r="K31" s="50"/>
      <c r="L31" s="126"/>
      <c r="O31" s="104"/>
    </row>
    <row r="32" spans="1:16" ht="27.75" customHeight="1">
      <c r="A32" s="89"/>
      <c r="B32" s="141"/>
      <c r="C32" s="50"/>
      <c r="D32" s="50"/>
      <c r="E32" s="50"/>
      <c r="F32" s="50"/>
      <c r="G32" s="50"/>
      <c r="H32" s="50"/>
      <c r="I32" s="50"/>
      <c r="J32" s="50"/>
      <c r="K32" s="50"/>
      <c r="L32" s="126"/>
      <c r="O32" s="104"/>
    </row>
    <row r="33" spans="1:16" ht="27.75" customHeight="1">
      <c r="A33" s="89"/>
      <c r="B33" s="141"/>
      <c r="C33" s="50"/>
      <c r="D33" s="50"/>
      <c r="E33" s="50"/>
      <c r="F33" s="50"/>
      <c r="G33" s="50"/>
      <c r="H33" s="50"/>
      <c r="I33" s="50"/>
      <c r="J33" s="50"/>
      <c r="K33" s="50"/>
      <c r="L33" s="126"/>
      <c r="O33" s="104"/>
    </row>
    <row r="34" spans="1:16" ht="27.75" customHeight="1" thickBot="1">
      <c r="A34" s="89"/>
      <c r="B34" s="142"/>
      <c r="C34" s="102" t="str">
        <f>IF($M22&gt;6,"Lampant",IF($M22&gt;3.5,"Ordinary",IF($M22&gt;0,"Virgin","Extra Virgin")))</f>
        <v>Ordinary</v>
      </c>
      <c r="D34" s="102" t="str">
        <f>IF($M22&gt;3.5,"Lampant",IF($M22&gt;0,"Virgin","Extra Virgin"))</f>
        <v>Lampant</v>
      </c>
      <c r="E34" s="99"/>
      <c r="F34" s="99"/>
      <c r="G34" s="99"/>
      <c r="H34" s="99"/>
      <c r="I34" s="99"/>
      <c r="J34" s="99"/>
      <c r="K34" s="100"/>
      <c r="L34" s="127"/>
      <c r="N34" s="105" t="str">
        <f>IF($J22=0,"Ordinary",$C34)</f>
        <v>Ordinary</v>
      </c>
      <c r="O34" s="104"/>
      <c r="P34" s="106" t="str">
        <f>IF($J22=0,"Lampant",$D34)</f>
        <v>Lampant</v>
      </c>
    </row>
    <row r="35" spans="1:16" ht="27.75" customHeight="1" thickBot="1">
      <c r="A35" s="89"/>
      <c r="B35" s="117"/>
      <c r="C35" s="50"/>
      <c r="D35" s="50"/>
      <c r="E35" s="50"/>
      <c r="F35" s="50"/>
      <c r="G35" s="50"/>
      <c r="H35" s="50"/>
      <c r="I35" s="50"/>
      <c r="J35" s="50"/>
      <c r="K35" s="50"/>
      <c r="L35" s="50"/>
      <c r="O35" s="104"/>
    </row>
    <row r="36" spans="1:16" s="133" customFormat="1" ht="27.75" customHeight="1">
      <c r="A36" s="128"/>
      <c r="B36" s="129" t="str">
        <f>B6</f>
        <v>Sample</v>
      </c>
      <c r="C36" s="130"/>
      <c r="D36" s="130" t="str">
        <f t="shared" ref="D36:L36" si="8">D6</f>
        <v>Fusty/Muddy sediments</v>
      </c>
      <c r="E36" s="130" t="str">
        <f t="shared" si="8"/>
        <v>Musty/Humid/Earthy</v>
      </c>
      <c r="F36" s="130" t="str">
        <f t="shared" si="8"/>
        <v>Winey/vinegary/acid/sour</v>
      </c>
      <c r="G36" s="130" t="str">
        <f t="shared" si="8"/>
        <v>Frostbitten olives (wet wood)</v>
      </c>
      <c r="H36" s="130" t="str">
        <f t="shared" si="8"/>
        <v>Rancid</v>
      </c>
      <c r="I36" s="130" t="str">
        <f t="shared" si="8"/>
        <v>Other negative attribute</v>
      </c>
      <c r="J36" s="130" t="str">
        <f t="shared" si="8"/>
        <v>Fruity</v>
      </c>
      <c r="K36" s="130" t="str">
        <f t="shared" si="8"/>
        <v>Bitter</v>
      </c>
      <c r="L36" s="131" t="str">
        <f t="shared" si="8"/>
        <v>Pungent</v>
      </c>
      <c r="M36" s="132"/>
      <c r="O36" s="134"/>
    </row>
    <row r="37" spans="1:16" ht="27.75" customHeight="1">
      <c r="A37" s="89" t="str">
        <f>'INPUT Data'!A52</f>
        <v>Sample 3</v>
      </c>
      <c r="B37" s="140" t="str">
        <f>'INPUT Data'!C53</f>
        <v>C</v>
      </c>
      <c r="C37" s="93" t="str">
        <f t="shared" ref="C37:C42" si="9">C7</f>
        <v>Median</v>
      </c>
      <c r="D37" s="94">
        <f>MEDIAN('INPUT Data'!E53:'INPUT Data'!E72)</f>
        <v>4</v>
      </c>
      <c r="E37" s="94">
        <f>MEDIAN('INPUT Data'!F53:'INPUT Data'!F72)</f>
        <v>4</v>
      </c>
      <c r="F37" s="94">
        <f>MEDIAN('INPUT Data'!G53:'INPUT Data'!G72)</f>
        <v>4</v>
      </c>
      <c r="G37" s="94">
        <f>MEDIAN('INPUT Data'!H53:'INPUT Data'!H72)</f>
        <v>4</v>
      </c>
      <c r="H37" s="94">
        <f>MEDIAN('INPUT Data'!I53:'INPUT Data'!I72)</f>
        <v>4</v>
      </c>
      <c r="I37" s="94">
        <f>MEDIAN('INPUT Data'!J53:'INPUT Data'!J72)</f>
        <v>4</v>
      </c>
      <c r="J37" s="94">
        <f>MEDIAN('INPUT Data'!K53:'INPUT Data'!K72)</f>
        <v>4</v>
      </c>
      <c r="K37" s="94">
        <f>MEDIAN('INPUT Data'!L53:'INPUT Data'!L72)</f>
        <v>4</v>
      </c>
      <c r="L37" s="121">
        <f>MEDIAN('INPUT Data'!M53:'INPUT Data'!M72)</f>
        <v>4</v>
      </c>
      <c r="M37" s="90">
        <f>MAX(D37:I37)</f>
        <v>4</v>
      </c>
      <c r="O37" s="104"/>
    </row>
    <row r="38" spans="1:16" ht="27.75" customHeight="1">
      <c r="A38" s="89"/>
      <c r="B38" s="140"/>
      <c r="C38" s="95" t="str">
        <f t="shared" si="9"/>
        <v>IQR</v>
      </c>
      <c r="D38" s="96">
        <f>PERCENTILE('INPUT Data'!E53:'INPUT Data'!E72,0.75)-PERCENTILE('INPUT Data'!E53:'INPUT Data'!E72,0.25)</f>
        <v>0</v>
      </c>
      <c r="E38" s="96">
        <f>PERCENTILE('INPUT Data'!F53:'INPUT Data'!F72,0.75)-PERCENTILE('INPUT Data'!F53:'INPUT Data'!F72,0.25)</f>
        <v>0</v>
      </c>
      <c r="F38" s="96">
        <f>PERCENTILE('INPUT Data'!G53:'INPUT Data'!G72,0.75)-PERCENTILE('INPUT Data'!G53:'INPUT Data'!G72,0.25)</f>
        <v>0</v>
      </c>
      <c r="G38" s="96">
        <f>PERCENTILE('INPUT Data'!H53:'INPUT Data'!H72,0.75)-PERCENTILE('INPUT Data'!H53:'INPUT Data'!H72,0.25)</f>
        <v>0</v>
      </c>
      <c r="H38" s="96">
        <f>PERCENTILE('INPUT Data'!I53:'INPUT Data'!I72,0.75)-PERCENTILE('INPUT Data'!I53:'INPUT Data'!I72,0.25)</f>
        <v>0</v>
      </c>
      <c r="I38" s="96">
        <f>PERCENTILE('INPUT Data'!J53:'INPUT Data'!J72,0.75)-PERCENTILE('INPUT Data'!J53:'INPUT Data'!J72,0.25)</f>
        <v>0</v>
      </c>
      <c r="J38" s="96">
        <f>PERCENTILE('INPUT Data'!K53:'INPUT Data'!K72,0.75)-PERCENTILE('INPUT Data'!K53:'INPUT Data'!K72,0.25)</f>
        <v>0</v>
      </c>
      <c r="K38" s="96">
        <f>PERCENTILE('INPUT Data'!L53:'INPUT Data'!L72,0.75)-PERCENTILE('INPUT Data'!L53:'INPUT Data'!L72,0.25)</f>
        <v>0</v>
      </c>
      <c r="L38" s="122">
        <f>PERCENTILE('INPUT Data'!M53:'INPUT Data'!M72,0.75)-PERCENTILE('INPUT Data'!M53:'INPUT Data'!M72,0.25)</f>
        <v>0</v>
      </c>
      <c r="O38" s="104"/>
    </row>
    <row r="39" spans="1:16" ht="27.75" customHeight="1">
      <c r="A39" s="89"/>
      <c r="B39" s="140"/>
      <c r="C39" s="95" t="str">
        <f t="shared" si="9"/>
        <v>S*</v>
      </c>
      <c r="D39" s="96">
        <f>(1.25/1.35)*(D38/SQRT(COUNTA('INPUT Data'!E53:E72)))</f>
        <v>0</v>
      </c>
      <c r="E39" s="96">
        <f>(1.25/1.35)*(E38/SQRT(COUNTA('INPUT Data'!F53:F72)))</f>
        <v>0</v>
      </c>
      <c r="F39" s="96">
        <f>(1.25/1.35)*(F38/SQRT(COUNTA('INPUT Data'!G53:G72)))</f>
        <v>0</v>
      </c>
      <c r="G39" s="96">
        <f>(1.25/1.35)*(G38/SQRT(COUNTA('INPUT Data'!H53:H72)))</f>
        <v>0</v>
      </c>
      <c r="H39" s="96">
        <f>(1.25/1.35)*(H38/SQRT(COUNTA('INPUT Data'!I53:I72)))</f>
        <v>0</v>
      </c>
      <c r="I39" s="96">
        <f>(1.25/1.35)*(I38/SQRT(COUNTA('INPUT Data'!J53:J72)))</f>
        <v>0</v>
      </c>
      <c r="J39" s="96">
        <f>(1.25/1.35)*(J38/SQRT(COUNTA('INPUT Data'!K53:K72)))</f>
        <v>0</v>
      </c>
      <c r="K39" s="96">
        <f>(1.25/1.35)*(K38/SQRT(COUNTA('INPUT Data'!L53:L72)))</f>
        <v>0</v>
      </c>
      <c r="L39" s="122">
        <f>(1.25/1.35)*(L38/SQRT(COUNTA('INPUT Data'!M53:M72)))</f>
        <v>0</v>
      </c>
      <c r="O39" s="104"/>
    </row>
    <row r="40" spans="1:16" ht="27.75" customHeight="1">
      <c r="A40" s="89"/>
      <c r="B40" s="140"/>
      <c r="C40" s="93" t="str">
        <f t="shared" si="9"/>
        <v>CVr%</v>
      </c>
      <c r="D40" s="97">
        <f t="shared" ref="D40:L40" si="10">(D39/D37)*100</f>
        <v>0</v>
      </c>
      <c r="E40" s="97">
        <f t="shared" si="10"/>
        <v>0</v>
      </c>
      <c r="F40" s="97">
        <f t="shared" si="10"/>
        <v>0</v>
      </c>
      <c r="G40" s="97">
        <f t="shared" si="10"/>
        <v>0</v>
      </c>
      <c r="H40" s="97">
        <f t="shared" si="10"/>
        <v>0</v>
      </c>
      <c r="I40" s="97">
        <f t="shared" si="10"/>
        <v>0</v>
      </c>
      <c r="J40" s="97">
        <f t="shared" si="10"/>
        <v>0</v>
      </c>
      <c r="K40" s="97">
        <f t="shared" si="10"/>
        <v>0</v>
      </c>
      <c r="L40" s="123">
        <f t="shared" si="10"/>
        <v>0</v>
      </c>
      <c r="O40" s="104"/>
    </row>
    <row r="41" spans="1:16" ht="27.75" customHeight="1">
      <c r="A41" s="89"/>
      <c r="B41" s="140"/>
      <c r="C41" s="95" t="str">
        <f t="shared" si="9"/>
        <v>CI Upper</v>
      </c>
      <c r="D41" s="98">
        <f>D37+1.96*D39</f>
        <v>4</v>
      </c>
      <c r="E41" s="98">
        <f t="shared" ref="E41:L41" si="11">E37+1.96*E39</f>
        <v>4</v>
      </c>
      <c r="F41" s="98">
        <f t="shared" si="11"/>
        <v>4</v>
      </c>
      <c r="G41" s="98">
        <f t="shared" si="11"/>
        <v>4</v>
      </c>
      <c r="H41" s="98">
        <f t="shared" si="11"/>
        <v>4</v>
      </c>
      <c r="I41" s="98">
        <f t="shared" si="11"/>
        <v>4</v>
      </c>
      <c r="J41" s="98">
        <f t="shared" si="11"/>
        <v>4</v>
      </c>
      <c r="K41" s="98">
        <f t="shared" si="11"/>
        <v>4</v>
      </c>
      <c r="L41" s="124">
        <f t="shared" si="11"/>
        <v>4</v>
      </c>
      <c r="O41" s="104"/>
    </row>
    <row r="42" spans="1:16" ht="27.75" customHeight="1">
      <c r="A42" s="89"/>
      <c r="B42" s="140"/>
      <c r="C42" s="95" t="str">
        <f t="shared" si="9"/>
        <v>CI Lower</v>
      </c>
      <c r="D42" s="98">
        <f>D37-1.96*D39</f>
        <v>4</v>
      </c>
      <c r="E42" s="98">
        <f t="shared" ref="E42:L42" si="12">E37-1.96*E39</f>
        <v>4</v>
      </c>
      <c r="F42" s="98">
        <f t="shared" si="12"/>
        <v>4</v>
      </c>
      <c r="G42" s="98">
        <f t="shared" si="12"/>
        <v>4</v>
      </c>
      <c r="H42" s="98">
        <f t="shared" si="12"/>
        <v>4</v>
      </c>
      <c r="I42" s="98">
        <f t="shared" si="12"/>
        <v>4</v>
      </c>
      <c r="J42" s="98">
        <f t="shared" si="12"/>
        <v>4</v>
      </c>
      <c r="K42" s="98">
        <f t="shared" si="12"/>
        <v>4</v>
      </c>
      <c r="L42" s="124">
        <f t="shared" si="12"/>
        <v>4</v>
      </c>
      <c r="O42" s="104"/>
    </row>
    <row r="43" spans="1:16" ht="27.75" customHeight="1">
      <c r="A43" s="89"/>
      <c r="B43" s="141"/>
      <c r="C43" s="50" t="str">
        <f>C13</f>
        <v/>
      </c>
      <c r="D43" s="91"/>
      <c r="E43" s="91"/>
      <c r="F43" s="91"/>
      <c r="G43" s="91"/>
      <c r="H43" s="91"/>
      <c r="I43" s="91"/>
      <c r="J43" s="91"/>
      <c r="K43" s="91"/>
      <c r="L43" s="125"/>
      <c r="O43" s="104"/>
    </row>
    <row r="44" spans="1:16" ht="27.75" customHeight="1">
      <c r="A44" s="89"/>
      <c r="B44" s="141"/>
      <c r="C44" s="92" t="str">
        <f>C14</f>
        <v>REMEMBER: CVr% must be &lt; 20%</v>
      </c>
      <c r="D44" s="50"/>
      <c r="E44" s="50"/>
      <c r="F44" s="50"/>
      <c r="G44" s="50"/>
      <c r="H44" s="50"/>
      <c r="I44" s="50"/>
      <c r="J44" s="50"/>
      <c r="K44" s="50"/>
      <c r="L44" s="126"/>
      <c r="O44" s="104"/>
    </row>
    <row r="45" spans="1:16" ht="27.75" customHeight="1">
      <c r="A45" s="89"/>
      <c r="B45" s="141"/>
      <c r="C45" s="50"/>
      <c r="D45" s="50"/>
      <c r="E45" s="50"/>
      <c r="F45" s="50"/>
      <c r="G45" s="50"/>
      <c r="H45" s="50"/>
      <c r="I45" s="50"/>
      <c r="J45" s="50"/>
      <c r="K45" s="50"/>
      <c r="L45" s="126"/>
      <c r="O45" s="104"/>
    </row>
    <row r="46" spans="1:16" ht="27.75" customHeight="1">
      <c r="A46" s="89"/>
      <c r="B46" s="141"/>
      <c r="C46" s="50"/>
      <c r="D46" s="50"/>
      <c r="E46" s="50"/>
      <c r="F46" s="50"/>
      <c r="G46" s="50"/>
      <c r="H46" s="50"/>
      <c r="I46" s="50"/>
      <c r="J46" s="50"/>
      <c r="K46" s="50"/>
      <c r="L46" s="126"/>
      <c r="O46" s="104"/>
    </row>
    <row r="47" spans="1:16" ht="27.75" customHeight="1">
      <c r="A47" s="89"/>
      <c r="B47" s="141"/>
      <c r="C47" s="50"/>
      <c r="D47" s="50"/>
      <c r="E47" s="50"/>
      <c r="F47" s="50"/>
      <c r="G47" s="50"/>
      <c r="H47" s="50"/>
      <c r="I47" s="50"/>
      <c r="J47" s="50"/>
      <c r="K47" s="50"/>
      <c r="L47" s="126"/>
      <c r="O47" s="104"/>
    </row>
    <row r="48" spans="1:16" ht="27.75" customHeight="1">
      <c r="A48" s="89"/>
      <c r="B48" s="141"/>
      <c r="C48" s="50"/>
      <c r="D48" s="50"/>
      <c r="E48" s="50"/>
      <c r="F48" s="50"/>
      <c r="G48" s="50"/>
      <c r="H48" s="50"/>
      <c r="I48" s="50"/>
      <c r="J48" s="50"/>
      <c r="K48" s="50"/>
      <c r="L48" s="126"/>
      <c r="O48" s="104"/>
    </row>
    <row r="49" spans="1:16" ht="27.75" customHeight="1" thickBot="1">
      <c r="A49" s="89"/>
      <c r="B49" s="142"/>
      <c r="C49" s="102" t="str">
        <f>IF($M37&gt;6,"Lampant",IF($M37&gt;3.5,"Ordinary",IF($M37&gt;0,"Virgin","Extra Virgin")))</f>
        <v>Ordinary</v>
      </c>
      <c r="D49" s="102" t="str">
        <f>IF($M37&gt;3.5,"Lampant",IF($M37&gt;0,"Virgin","Extra Virgin"))</f>
        <v>Lampant</v>
      </c>
      <c r="E49" s="99"/>
      <c r="F49" s="99"/>
      <c r="G49" s="99"/>
      <c r="H49" s="99"/>
      <c r="I49" s="99"/>
      <c r="J49" s="99"/>
      <c r="K49" s="100"/>
      <c r="L49" s="127"/>
      <c r="N49" s="105" t="str">
        <f>IF($J37=0,"Ordinary",$C49)</f>
        <v>Ordinary</v>
      </c>
      <c r="O49" s="104"/>
      <c r="P49" s="106" t="str">
        <f>IF($J37=0,"Lampant",$D49)</f>
        <v>Lampant</v>
      </c>
    </row>
    <row r="50" spans="1:16" ht="27.75" customHeight="1" thickBot="1">
      <c r="A50" s="89"/>
      <c r="B50" s="117"/>
      <c r="C50" s="50"/>
      <c r="D50" s="50"/>
      <c r="E50" s="50"/>
      <c r="F50" s="50"/>
      <c r="G50" s="50"/>
      <c r="H50" s="50"/>
      <c r="I50" s="50"/>
      <c r="J50" s="50"/>
      <c r="K50" s="50"/>
      <c r="L50" s="50"/>
      <c r="O50" s="104"/>
    </row>
    <row r="51" spans="1:16" s="133" customFormat="1" ht="27.75" customHeight="1">
      <c r="A51" s="128"/>
      <c r="B51" s="129" t="str">
        <f>B6</f>
        <v>Sample</v>
      </c>
      <c r="C51" s="130"/>
      <c r="D51" s="130" t="str">
        <f t="shared" ref="D51:L51" si="13">D6</f>
        <v>Fusty/Muddy sediments</v>
      </c>
      <c r="E51" s="130" t="str">
        <f t="shared" si="13"/>
        <v>Musty/Humid/Earthy</v>
      </c>
      <c r="F51" s="130" t="str">
        <f t="shared" si="13"/>
        <v>Winey/vinegary/acid/sour</v>
      </c>
      <c r="G51" s="130" t="str">
        <f t="shared" si="13"/>
        <v>Frostbitten olives (wet wood)</v>
      </c>
      <c r="H51" s="130" t="str">
        <f t="shared" si="13"/>
        <v>Rancid</v>
      </c>
      <c r="I51" s="130" t="str">
        <f t="shared" si="13"/>
        <v>Other negative attribute</v>
      </c>
      <c r="J51" s="130" t="str">
        <f t="shared" si="13"/>
        <v>Fruity</v>
      </c>
      <c r="K51" s="130" t="str">
        <f t="shared" si="13"/>
        <v>Bitter</v>
      </c>
      <c r="L51" s="131" t="str">
        <f t="shared" si="13"/>
        <v>Pungent</v>
      </c>
      <c r="M51" s="132"/>
      <c r="O51" s="134"/>
    </row>
    <row r="52" spans="1:16" ht="27.75" customHeight="1">
      <c r="A52" s="89" t="str">
        <f>'INPUT Data'!A75</f>
        <v>Sample 4</v>
      </c>
      <c r="B52" s="140" t="str">
        <f>'INPUT Data'!C76</f>
        <v>D</v>
      </c>
      <c r="C52" s="93" t="str">
        <f t="shared" ref="C52:C57" si="14">C7</f>
        <v>Median</v>
      </c>
      <c r="D52" s="94">
        <f>MEDIAN('INPUT Data'!E76:'INPUT Data'!E95)</f>
        <v>3</v>
      </c>
      <c r="E52" s="94">
        <f>MEDIAN('INPUT Data'!F76:'INPUT Data'!F95)</f>
        <v>3</v>
      </c>
      <c r="F52" s="94">
        <f>MEDIAN('INPUT Data'!G76:'INPUT Data'!G95)</f>
        <v>3</v>
      </c>
      <c r="G52" s="94">
        <f>MEDIAN('INPUT Data'!H76:'INPUT Data'!H95)</f>
        <v>3</v>
      </c>
      <c r="H52" s="94">
        <f>MEDIAN('INPUT Data'!I76:'INPUT Data'!I95)</f>
        <v>3</v>
      </c>
      <c r="I52" s="94">
        <f>MEDIAN('INPUT Data'!J76:'INPUT Data'!J95)</f>
        <v>3</v>
      </c>
      <c r="J52" s="94">
        <f>MEDIAN('INPUT Data'!K76:'INPUT Data'!K95)</f>
        <v>3</v>
      </c>
      <c r="K52" s="94">
        <f>MEDIAN('INPUT Data'!L76:'INPUT Data'!L95)</f>
        <v>3</v>
      </c>
      <c r="L52" s="121">
        <f>MEDIAN('INPUT Data'!M76:'INPUT Data'!M95)</f>
        <v>3</v>
      </c>
      <c r="M52" s="90">
        <f>MAX(D52:I52)</f>
        <v>3</v>
      </c>
      <c r="O52" s="104"/>
    </row>
    <row r="53" spans="1:16" ht="27.75" customHeight="1">
      <c r="A53" s="89"/>
      <c r="B53" s="140"/>
      <c r="C53" s="95" t="str">
        <f t="shared" si="14"/>
        <v>IQR</v>
      </c>
      <c r="D53" s="96">
        <f>PERCENTILE('INPUT Data'!E76:'INPUT Data'!E95,0.75)-PERCENTILE('INPUT Data'!E76:'INPUT Data'!E95,0.25)</f>
        <v>0</v>
      </c>
      <c r="E53" s="96">
        <f>PERCENTILE('INPUT Data'!F76:'INPUT Data'!F95,0.75)-PERCENTILE('INPUT Data'!F76:'INPUT Data'!F95,0.25)</f>
        <v>0</v>
      </c>
      <c r="F53" s="96">
        <f>PERCENTILE('INPUT Data'!G76:'INPUT Data'!G95,0.75)-PERCENTILE('INPUT Data'!G76:'INPUT Data'!G95,0.25)</f>
        <v>0</v>
      </c>
      <c r="G53" s="96">
        <f>PERCENTILE('INPUT Data'!H76:'INPUT Data'!H95,0.75)-PERCENTILE('INPUT Data'!H76:'INPUT Data'!H95,0.25)</f>
        <v>0</v>
      </c>
      <c r="H53" s="96">
        <f>PERCENTILE('INPUT Data'!I76:'INPUT Data'!I95,0.75)-PERCENTILE('INPUT Data'!I76:'INPUT Data'!I95,0.25)</f>
        <v>0</v>
      </c>
      <c r="I53" s="96">
        <f>PERCENTILE('INPUT Data'!J76:'INPUT Data'!J95,0.75)-PERCENTILE('INPUT Data'!J76:'INPUT Data'!J95,0.25)</f>
        <v>0</v>
      </c>
      <c r="J53" s="96">
        <f>PERCENTILE('INPUT Data'!K76:'INPUT Data'!K95,0.75)-PERCENTILE('INPUT Data'!K76:'INPUT Data'!K95,0.25)</f>
        <v>0</v>
      </c>
      <c r="K53" s="96">
        <f>PERCENTILE('INPUT Data'!L76:'INPUT Data'!L95,0.75)-PERCENTILE('INPUT Data'!L76:'INPUT Data'!L95,0.25)</f>
        <v>0</v>
      </c>
      <c r="L53" s="122">
        <f>PERCENTILE('INPUT Data'!M76:'INPUT Data'!M95,0.75)-PERCENTILE('INPUT Data'!M76:'INPUT Data'!M95,0.25)</f>
        <v>0</v>
      </c>
      <c r="O53" s="104"/>
    </row>
    <row r="54" spans="1:16" ht="27.75" customHeight="1">
      <c r="A54" s="89"/>
      <c r="B54" s="140"/>
      <c r="C54" s="95" t="str">
        <f t="shared" si="14"/>
        <v>S*</v>
      </c>
      <c r="D54" s="96">
        <f>(1.25/1.35)*(D53/SQRT(COUNTA('INPUT Data'!E76:E95)))</f>
        <v>0</v>
      </c>
      <c r="E54" s="96">
        <f>(1.25/1.35)*(E53/SQRT(COUNTA('INPUT Data'!F76:F95)))</f>
        <v>0</v>
      </c>
      <c r="F54" s="96">
        <f>(1.25/1.35)*(F53/SQRT(COUNTA('INPUT Data'!G76:G95)))</f>
        <v>0</v>
      </c>
      <c r="G54" s="96">
        <f>(1.25/1.35)*(G53/SQRT(COUNTA('INPUT Data'!H76:H95)))</f>
        <v>0</v>
      </c>
      <c r="H54" s="96">
        <f>(1.25/1.35)*(H53/SQRT(COUNTA('INPUT Data'!I76:I95)))</f>
        <v>0</v>
      </c>
      <c r="I54" s="96">
        <f>(1.25/1.35)*(I53/SQRT(COUNTA('INPUT Data'!J76:J95)))</f>
        <v>0</v>
      </c>
      <c r="J54" s="96">
        <f>(1.25/1.35)*(J53/SQRT(COUNTA('INPUT Data'!K76:K95)))</f>
        <v>0</v>
      </c>
      <c r="K54" s="96">
        <f>(1.25/1.35)*(K53/SQRT(COUNTA('INPUT Data'!L76:L95)))</f>
        <v>0</v>
      </c>
      <c r="L54" s="122">
        <f>(1.25/1.35)*(L53/SQRT(COUNTA('INPUT Data'!M76:M95)))</f>
        <v>0</v>
      </c>
      <c r="O54" s="104"/>
    </row>
    <row r="55" spans="1:16" ht="27.75" customHeight="1">
      <c r="A55" s="89"/>
      <c r="B55" s="140"/>
      <c r="C55" s="93" t="str">
        <f t="shared" si="14"/>
        <v>CVr%</v>
      </c>
      <c r="D55" s="97">
        <f t="shared" ref="D55:L55" si="15">(D54/D52)*100</f>
        <v>0</v>
      </c>
      <c r="E55" s="97">
        <f t="shared" si="15"/>
        <v>0</v>
      </c>
      <c r="F55" s="97">
        <f t="shared" si="15"/>
        <v>0</v>
      </c>
      <c r="G55" s="97">
        <f t="shared" si="15"/>
        <v>0</v>
      </c>
      <c r="H55" s="97">
        <f t="shared" si="15"/>
        <v>0</v>
      </c>
      <c r="I55" s="97">
        <f t="shared" si="15"/>
        <v>0</v>
      </c>
      <c r="J55" s="97">
        <f t="shared" si="15"/>
        <v>0</v>
      </c>
      <c r="K55" s="97">
        <f t="shared" si="15"/>
        <v>0</v>
      </c>
      <c r="L55" s="123">
        <f t="shared" si="15"/>
        <v>0</v>
      </c>
      <c r="O55" s="104"/>
    </row>
    <row r="56" spans="1:16" ht="27.75" customHeight="1">
      <c r="A56" s="89"/>
      <c r="B56" s="140"/>
      <c r="C56" s="95" t="str">
        <f t="shared" si="14"/>
        <v>CI Upper</v>
      </c>
      <c r="D56" s="98">
        <f>D52+1.96*D54</f>
        <v>3</v>
      </c>
      <c r="E56" s="98">
        <f t="shared" ref="E56:L56" si="16">E52+1.96*E54</f>
        <v>3</v>
      </c>
      <c r="F56" s="98">
        <f t="shared" si="16"/>
        <v>3</v>
      </c>
      <c r="G56" s="98">
        <f t="shared" si="16"/>
        <v>3</v>
      </c>
      <c r="H56" s="98">
        <f t="shared" si="16"/>
        <v>3</v>
      </c>
      <c r="I56" s="98">
        <f t="shared" si="16"/>
        <v>3</v>
      </c>
      <c r="J56" s="98">
        <f t="shared" si="16"/>
        <v>3</v>
      </c>
      <c r="K56" s="98">
        <f t="shared" si="16"/>
        <v>3</v>
      </c>
      <c r="L56" s="124">
        <f t="shared" si="16"/>
        <v>3</v>
      </c>
      <c r="O56" s="104"/>
    </row>
    <row r="57" spans="1:16" ht="27.75" customHeight="1">
      <c r="A57" s="89"/>
      <c r="B57" s="140"/>
      <c r="C57" s="95" t="str">
        <f t="shared" si="14"/>
        <v>CI Lower</v>
      </c>
      <c r="D57" s="98">
        <f>D52-1.96*D54</f>
        <v>3</v>
      </c>
      <c r="E57" s="98">
        <f t="shared" ref="E57:L57" si="17">E52-1.96*E54</f>
        <v>3</v>
      </c>
      <c r="F57" s="98">
        <f t="shared" si="17"/>
        <v>3</v>
      </c>
      <c r="G57" s="98">
        <f t="shared" si="17"/>
        <v>3</v>
      </c>
      <c r="H57" s="98">
        <f t="shared" si="17"/>
        <v>3</v>
      </c>
      <c r="I57" s="98">
        <f t="shared" si="17"/>
        <v>3</v>
      </c>
      <c r="J57" s="98">
        <f t="shared" si="17"/>
        <v>3</v>
      </c>
      <c r="K57" s="98">
        <f t="shared" si="17"/>
        <v>3</v>
      </c>
      <c r="L57" s="124">
        <f t="shared" si="17"/>
        <v>3</v>
      </c>
      <c r="O57" s="104"/>
    </row>
    <row r="58" spans="1:16" ht="27.75" customHeight="1">
      <c r="A58" s="89"/>
      <c r="B58" s="141"/>
      <c r="C58" s="50" t="str">
        <f>C13</f>
        <v/>
      </c>
      <c r="D58" s="91"/>
      <c r="E58" s="91"/>
      <c r="F58" s="91"/>
      <c r="G58" s="91"/>
      <c r="H58" s="91"/>
      <c r="I58" s="91"/>
      <c r="J58" s="91"/>
      <c r="K58" s="91"/>
      <c r="L58" s="125"/>
      <c r="O58" s="104"/>
    </row>
    <row r="59" spans="1:16" ht="27.75" customHeight="1">
      <c r="A59" s="89"/>
      <c r="B59" s="141"/>
      <c r="C59" s="92" t="str">
        <f>C14</f>
        <v>REMEMBER: CVr% must be &lt; 20%</v>
      </c>
      <c r="D59" s="50"/>
      <c r="E59" s="50"/>
      <c r="F59" s="50"/>
      <c r="G59" s="50"/>
      <c r="H59" s="50"/>
      <c r="I59" s="50"/>
      <c r="J59" s="50"/>
      <c r="K59" s="50"/>
      <c r="L59" s="126"/>
      <c r="O59" s="104"/>
    </row>
    <row r="60" spans="1:16" ht="27.75" customHeight="1">
      <c r="A60" s="89"/>
      <c r="B60" s="141"/>
      <c r="C60" s="50"/>
      <c r="D60" s="50"/>
      <c r="E60" s="50"/>
      <c r="F60" s="50"/>
      <c r="G60" s="50"/>
      <c r="H60" s="50"/>
      <c r="I60" s="50"/>
      <c r="J60" s="50"/>
      <c r="K60" s="50"/>
      <c r="L60" s="126"/>
      <c r="O60" s="104"/>
    </row>
    <row r="61" spans="1:16" ht="27.75" customHeight="1">
      <c r="A61" s="89"/>
      <c r="B61" s="141"/>
      <c r="C61" s="50"/>
      <c r="D61" s="50"/>
      <c r="E61" s="50"/>
      <c r="F61" s="50"/>
      <c r="G61" s="50"/>
      <c r="H61" s="50"/>
      <c r="I61" s="50"/>
      <c r="J61" s="50"/>
      <c r="K61" s="50"/>
      <c r="L61" s="126"/>
      <c r="O61" s="104"/>
    </row>
    <row r="62" spans="1:16" ht="27.75" customHeight="1">
      <c r="A62" s="89"/>
      <c r="B62" s="141"/>
      <c r="C62" s="50"/>
      <c r="D62" s="50"/>
      <c r="E62" s="50"/>
      <c r="F62" s="50"/>
      <c r="G62" s="50"/>
      <c r="H62" s="50"/>
      <c r="I62" s="50"/>
      <c r="J62" s="50"/>
      <c r="K62" s="50"/>
      <c r="L62" s="126"/>
      <c r="O62" s="104"/>
    </row>
    <row r="63" spans="1:16" ht="27.75" customHeight="1">
      <c r="A63" s="89"/>
      <c r="B63" s="141"/>
      <c r="C63" s="50"/>
      <c r="D63" s="50"/>
      <c r="E63" s="50"/>
      <c r="F63" s="50"/>
      <c r="G63" s="50"/>
      <c r="H63" s="50"/>
      <c r="I63" s="50"/>
      <c r="J63" s="50"/>
      <c r="K63" s="50"/>
      <c r="L63" s="126"/>
      <c r="O63" s="104"/>
    </row>
    <row r="64" spans="1:16" ht="27.75" customHeight="1" thickBot="1">
      <c r="A64" s="89"/>
      <c r="B64" s="142"/>
      <c r="C64" s="102" t="str">
        <f>IF($M52&gt;6,"Lampant",IF($M52&gt;3.5,"Ordinary",IF($M52&gt;0,"Virgin","Extra Virgin")))</f>
        <v>Virgin</v>
      </c>
      <c r="D64" s="102" t="str">
        <f>IF($M52&gt;3.5,"Lampant",IF($M52&gt;0,"Virgin","Extra Virgin"))</f>
        <v>Virgin</v>
      </c>
      <c r="E64" s="99"/>
      <c r="F64" s="99"/>
      <c r="G64" s="99"/>
      <c r="H64" s="99"/>
      <c r="I64" s="99"/>
      <c r="J64" s="99"/>
      <c r="K64" s="100"/>
      <c r="L64" s="127"/>
      <c r="N64" s="105" t="str">
        <f>IF($J52=0,"Ordinary",$C64)</f>
        <v>Virgin</v>
      </c>
      <c r="O64" s="104"/>
      <c r="P64" s="106" t="str">
        <f>IF($J52=0,"Lampant",$D64)</f>
        <v>Virgin</v>
      </c>
    </row>
    <row r="65" spans="1:16" ht="27.75" customHeight="1" thickBot="1">
      <c r="A65" s="89"/>
      <c r="B65" s="117"/>
      <c r="C65" s="50"/>
      <c r="D65" s="50"/>
      <c r="E65" s="50"/>
      <c r="F65" s="50"/>
      <c r="G65" s="50"/>
      <c r="H65" s="50"/>
      <c r="I65" s="50"/>
      <c r="J65" s="50"/>
      <c r="K65" s="50"/>
      <c r="L65" s="126"/>
      <c r="O65" s="104"/>
    </row>
    <row r="66" spans="1:16" s="133" customFormat="1" ht="27.75" customHeight="1">
      <c r="A66" s="128"/>
      <c r="B66" s="129" t="str">
        <f>B6</f>
        <v>Sample</v>
      </c>
      <c r="C66" s="130">
        <f t="shared" ref="C66:L66" si="18">C6</f>
        <v>0</v>
      </c>
      <c r="D66" s="130" t="str">
        <f t="shared" si="18"/>
        <v>Fusty/Muddy sediments</v>
      </c>
      <c r="E66" s="130" t="str">
        <f t="shared" si="18"/>
        <v>Musty/Humid/Earthy</v>
      </c>
      <c r="F66" s="130" t="str">
        <f t="shared" si="18"/>
        <v>Winey/vinegary/acid/sour</v>
      </c>
      <c r="G66" s="130" t="str">
        <f t="shared" si="18"/>
        <v>Frostbitten olives (wet wood)</v>
      </c>
      <c r="H66" s="130" t="str">
        <f t="shared" si="18"/>
        <v>Rancid</v>
      </c>
      <c r="I66" s="130" t="str">
        <f t="shared" si="18"/>
        <v>Other negative attribute</v>
      </c>
      <c r="J66" s="130" t="str">
        <f t="shared" si="18"/>
        <v>Fruity</v>
      </c>
      <c r="K66" s="130" t="str">
        <f t="shared" si="18"/>
        <v>Bitter</v>
      </c>
      <c r="L66" s="131" t="str">
        <f t="shared" si="18"/>
        <v>Pungent</v>
      </c>
      <c r="M66" s="132"/>
      <c r="O66" s="134"/>
    </row>
    <row r="67" spans="1:16" ht="27.75" customHeight="1">
      <c r="A67" s="89" t="str">
        <f>'INPUT Data'!A98</f>
        <v>Sample 5</v>
      </c>
      <c r="B67" s="140" t="str">
        <f>'INPUT Data'!C99</f>
        <v>E</v>
      </c>
      <c r="C67" s="93" t="str">
        <f t="shared" ref="C67:C72" si="19">C7</f>
        <v>Median</v>
      </c>
      <c r="D67" s="94">
        <f>MEDIAN('INPUT Data'!E99:'INPUT Data'!E118)</f>
        <v>2</v>
      </c>
      <c r="E67" s="94">
        <f>MEDIAN('INPUT Data'!F99:'INPUT Data'!F118)</f>
        <v>2</v>
      </c>
      <c r="F67" s="94">
        <f>MEDIAN('INPUT Data'!G99:'INPUT Data'!G118)</f>
        <v>2</v>
      </c>
      <c r="G67" s="94">
        <f>MEDIAN('INPUT Data'!H99:'INPUT Data'!H118)</f>
        <v>2</v>
      </c>
      <c r="H67" s="94">
        <f>MEDIAN('INPUT Data'!I99:'INPUT Data'!I118)</f>
        <v>2</v>
      </c>
      <c r="I67" s="94">
        <f>MEDIAN('INPUT Data'!J99:'INPUT Data'!J118)</f>
        <v>2</v>
      </c>
      <c r="J67" s="94">
        <f>MEDIAN('INPUT Data'!K99:'INPUT Data'!K118)</f>
        <v>2</v>
      </c>
      <c r="K67" s="94">
        <f>MEDIAN('INPUT Data'!L99:'INPUT Data'!L118)</f>
        <v>2</v>
      </c>
      <c r="L67" s="121">
        <f>MEDIAN('INPUT Data'!M99:'INPUT Data'!M118)</f>
        <v>2</v>
      </c>
      <c r="M67" s="90">
        <f>MAX(D67:I67)</f>
        <v>2</v>
      </c>
      <c r="O67" s="104"/>
    </row>
    <row r="68" spans="1:16" ht="27.75" customHeight="1">
      <c r="A68" s="89" t="s">
        <v>68</v>
      </c>
      <c r="B68" s="140"/>
      <c r="C68" s="95" t="str">
        <f t="shared" si="19"/>
        <v>IQR</v>
      </c>
      <c r="D68" s="96">
        <f>PERCENTILE('INPUT Data'!E99:'INPUT Data'!E118,0.75)-PERCENTILE('INPUT Data'!E99:'INPUT Data'!E118,0.25)</f>
        <v>0</v>
      </c>
      <c r="E68" s="96">
        <f>PERCENTILE('INPUT Data'!F99:'INPUT Data'!F118,0.75)-PERCENTILE('INPUT Data'!F99:'INPUT Data'!F118,0.25)</f>
        <v>0</v>
      </c>
      <c r="F68" s="96">
        <f>PERCENTILE('INPUT Data'!G99:'INPUT Data'!G118,0.75)-PERCENTILE('INPUT Data'!G99:'INPUT Data'!G118,0.25)</f>
        <v>0</v>
      </c>
      <c r="G68" s="96">
        <f>PERCENTILE('INPUT Data'!H99:'INPUT Data'!H118,0.75)-PERCENTILE('INPUT Data'!H99:'INPUT Data'!H118,0.25)</f>
        <v>0</v>
      </c>
      <c r="H68" s="96">
        <f>PERCENTILE('INPUT Data'!I99:'INPUT Data'!I118,0.75)-PERCENTILE('INPUT Data'!I99:'INPUT Data'!I118,0.25)</f>
        <v>0</v>
      </c>
      <c r="I68" s="96">
        <f>PERCENTILE('INPUT Data'!J99:'INPUT Data'!J118,0.75)-PERCENTILE('INPUT Data'!J99:'INPUT Data'!J118,0.25)</f>
        <v>0</v>
      </c>
      <c r="J68" s="96">
        <f>PERCENTILE('INPUT Data'!K99:'INPUT Data'!K118,0.75)-PERCENTILE('INPUT Data'!K99:'INPUT Data'!K118,0.25)</f>
        <v>0</v>
      </c>
      <c r="K68" s="96">
        <f>PERCENTILE('INPUT Data'!L99:'INPUT Data'!L118,0.75)-PERCENTILE('INPUT Data'!L99:'INPUT Data'!L118,0.25)</f>
        <v>0</v>
      </c>
      <c r="L68" s="122">
        <f>PERCENTILE('INPUT Data'!M99:'INPUT Data'!M118,0.75)-PERCENTILE('INPUT Data'!M99:'INPUT Data'!M118,0.25)</f>
        <v>0</v>
      </c>
      <c r="O68" s="104"/>
    </row>
    <row r="69" spans="1:16" ht="27.75" customHeight="1">
      <c r="A69" s="89"/>
      <c r="B69" s="140"/>
      <c r="C69" s="95" t="str">
        <f t="shared" si="19"/>
        <v>S*</v>
      </c>
      <c r="D69" s="96">
        <f>(1.25/1.35)*(D68/SQRT(COUNTA('INPUT Data'!E99:E118)))</f>
        <v>0</v>
      </c>
      <c r="E69" s="96">
        <f>(1.25/1.35)*(E68/SQRT(COUNTA('INPUT Data'!F99:F118)))</f>
        <v>0</v>
      </c>
      <c r="F69" s="96">
        <f>(1.25/1.35)*(F68/SQRT(COUNTA('INPUT Data'!G99:G118)))</f>
        <v>0</v>
      </c>
      <c r="G69" s="96">
        <f>(1.25/1.35)*(G68/SQRT(COUNTA('INPUT Data'!H99:H118)))</f>
        <v>0</v>
      </c>
      <c r="H69" s="96">
        <f>(1.25/1.35)*(H68/SQRT(COUNTA('INPUT Data'!I99:I118)))</f>
        <v>0</v>
      </c>
      <c r="I69" s="96">
        <f>(1.25/1.35)*(I68/SQRT(COUNTA('INPUT Data'!J99:J118)))</f>
        <v>0</v>
      </c>
      <c r="J69" s="96">
        <f>(1.25/1.35)*(J68/SQRT(COUNTA('INPUT Data'!K99:K118)))</f>
        <v>0</v>
      </c>
      <c r="K69" s="96">
        <f>(1.25/1.35)*(K68/SQRT(COUNTA('INPUT Data'!L99:L118)))</f>
        <v>0</v>
      </c>
      <c r="L69" s="122">
        <f>(1.25/1.35)*(L68/SQRT(COUNTA('INPUT Data'!M99:M118)))</f>
        <v>0</v>
      </c>
      <c r="O69" s="104"/>
    </row>
    <row r="70" spans="1:16" ht="27.75" customHeight="1">
      <c r="A70" s="89"/>
      <c r="B70" s="140"/>
      <c r="C70" s="93" t="str">
        <f t="shared" si="19"/>
        <v>CVr%</v>
      </c>
      <c r="D70" s="97">
        <f t="shared" ref="D70:L70" si="20">(D69/D67)*100</f>
        <v>0</v>
      </c>
      <c r="E70" s="97">
        <f t="shared" si="20"/>
        <v>0</v>
      </c>
      <c r="F70" s="97">
        <f t="shared" si="20"/>
        <v>0</v>
      </c>
      <c r="G70" s="97">
        <f t="shared" si="20"/>
        <v>0</v>
      </c>
      <c r="H70" s="97">
        <f t="shared" si="20"/>
        <v>0</v>
      </c>
      <c r="I70" s="97">
        <f t="shared" si="20"/>
        <v>0</v>
      </c>
      <c r="J70" s="97">
        <f t="shared" si="20"/>
        <v>0</v>
      </c>
      <c r="K70" s="97">
        <f t="shared" si="20"/>
        <v>0</v>
      </c>
      <c r="L70" s="123">
        <f t="shared" si="20"/>
        <v>0</v>
      </c>
      <c r="O70" s="104"/>
    </row>
    <row r="71" spans="1:16" ht="27.75" customHeight="1">
      <c r="A71" s="89"/>
      <c r="B71" s="140"/>
      <c r="C71" s="95" t="str">
        <f t="shared" si="19"/>
        <v>CI Upper</v>
      </c>
      <c r="D71" s="98">
        <f>D67+1.96*D69</f>
        <v>2</v>
      </c>
      <c r="E71" s="98">
        <f t="shared" ref="E71:L71" si="21">E67+1.96*E69</f>
        <v>2</v>
      </c>
      <c r="F71" s="98">
        <f t="shared" si="21"/>
        <v>2</v>
      </c>
      <c r="G71" s="98">
        <f t="shared" si="21"/>
        <v>2</v>
      </c>
      <c r="H71" s="98">
        <f t="shared" si="21"/>
        <v>2</v>
      </c>
      <c r="I71" s="98">
        <f t="shared" si="21"/>
        <v>2</v>
      </c>
      <c r="J71" s="98">
        <f t="shared" si="21"/>
        <v>2</v>
      </c>
      <c r="K71" s="98">
        <f t="shared" si="21"/>
        <v>2</v>
      </c>
      <c r="L71" s="124">
        <f t="shared" si="21"/>
        <v>2</v>
      </c>
      <c r="O71" s="104"/>
    </row>
    <row r="72" spans="1:16" ht="27.75" customHeight="1">
      <c r="A72" s="89"/>
      <c r="B72" s="140"/>
      <c r="C72" s="95" t="str">
        <f t="shared" si="19"/>
        <v>CI Lower</v>
      </c>
      <c r="D72" s="98">
        <f>D67-1.96*D69</f>
        <v>2</v>
      </c>
      <c r="E72" s="98">
        <f t="shared" ref="E72:L72" si="22">E67-1.96*E69</f>
        <v>2</v>
      </c>
      <c r="F72" s="98">
        <f t="shared" si="22"/>
        <v>2</v>
      </c>
      <c r="G72" s="98">
        <f t="shared" si="22"/>
        <v>2</v>
      </c>
      <c r="H72" s="98">
        <f t="shared" si="22"/>
        <v>2</v>
      </c>
      <c r="I72" s="98">
        <f t="shared" si="22"/>
        <v>2</v>
      </c>
      <c r="J72" s="98">
        <f t="shared" si="22"/>
        <v>2</v>
      </c>
      <c r="K72" s="98">
        <f t="shared" si="22"/>
        <v>2</v>
      </c>
      <c r="L72" s="124">
        <f t="shared" si="22"/>
        <v>2</v>
      </c>
      <c r="O72" s="104"/>
    </row>
    <row r="73" spans="1:16" ht="27.75" customHeight="1">
      <c r="A73" s="89"/>
      <c r="B73" s="141"/>
      <c r="C73" s="50" t="str">
        <f>C13</f>
        <v/>
      </c>
      <c r="D73" s="91"/>
      <c r="E73" s="91"/>
      <c r="F73" s="91"/>
      <c r="G73" s="91"/>
      <c r="H73" s="91"/>
      <c r="I73" s="91"/>
      <c r="J73" s="91"/>
      <c r="K73" s="91"/>
      <c r="L73" s="125"/>
      <c r="O73" s="104"/>
    </row>
    <row r="74" spans="1:16" ht="27.75" customHeight="1">
      <c r="A74" s="89"/>
      <c r="B74" s="141"/>
      <c r="C74" s="92" t="str">
        <f>C14</f>
        <v>REMEMBER: CVr% must be &lt; 20%</v>
      </c>
      <c r="D74" s="50"/>
      <c r="E74" s="50"/>
      <c r="F74" s="50"/>
      <c r="G74" s="50"/>
      <c r="H74" s="50"/>
      <c r="I74" s="50"/>
      <c r="J74" s="50"/>
      <c r="K74" s="50"/>
      <c r="L74" s="126"/>
      <c r="O74" s="104"/>
    </row>
    <row r="75" spans="1:16" ht="27.75" customHeight="1">
      <c r="A75" s="89"/>
      <c r="B75" s="141"/>
      <c r="C75" s="50"/>
      <c r="D75" s="50"/>
      <c r="E75" s="50"/>
      <c r="F75" s="50"/>
      <c r="G75" s="50"/>
      <c r="H75" s="50"/>
      <c r="I75" s="50"/>
      <c r="J75" s="50"/>
      <c r="K75" s="50"/>
      <c r="L75" s="126"/>
      <c r="O75" s="104"/>
    </row>
    <row r="76" spans="1:16" ht="27.75" customHeight="1">
      <c r="A76" s="89"/>
      <c r="B76" s="141"/>
      <c r="C76" s="50"/>
      <c r="D76" s="50"/>
      <c r="E76" s="50"/>
      <c r="F76" s="50"/>
      <c r="G76" s="50"/>
      <c r="H76" s="50"/>
      <c r="I76" s="50"/>
      <c r="J76" s="50"/>
      <c r="K76" s="50"/>
      <c r="L76" s="126"/>
      <c r="O76" s="104"/>
    </row>
    <row r="77" spans="1:16" ht="27.75" customHeight="1">
      <c r="A77" s="89"/>
      <c r="B77" s="141"/>
      <c r="C77" s="50"/>
      <c r="D77" s="50"/>
      <c r="E77" s="50"/>
      <c r="F77" s="50"/>
      <c r="G77" s="50"/>
      <c r="H77" s="50"/>
      <c r="I77" s="50"/>
      <c r="J77" s="50"/>
      <c r="K77" s="50"/>
      <c r="L77" s="126"/>
      <c r="O77" s="104"/>
    </row>
    <row r="78" spans="1:16" ht="27.75" customHeight="1">
      <c r="A78" s="89"/>
      <c r="B78" s="141"/>
      <c r="C78" s="50"/>
      <c r="D78" s="50"/>
      <c r="E78" s="50"/>
      <c r="F78" s="50"/>
      <c r="G78" s="50"/>
      <c r="H78" s="50"/>
      <c r="I78" s="50"/>
      <c r="J78" s="50"/>
      <c r="K78" s="50"/>
      <c r="L78" s="126"/>
      <c r="O78" s="104"/>
    </row>
    <row r="79" spans="1:16" ht="27.75" customHeight="1" thickBot="1">
      <c r="A79" s="89"/>
      <c r="B79" s="142"/>
      <c r="C79" s="102" t="str">
        <f>IF($M67&gt;6,"Lampant",IF($M67&gt;3.5,"Ordinary",IF($M67&gt;0,"Virgin","Extra Virgin")))</f>
        <v>Virgin</v>
      </c>
      <c r="D79" s="102" t="str">
        <f>IF($M67&gt;3.5,"Lampant",IF($M67&gt;0,"Virgin","Extra Virgin"))</f>
        <v>Virgin</v>
      </c>
      <c r="E79" s="99"/>
      <c r="F79" s="99"/>
      <c r="G79" s="99"/>
      <c r="H79" s="99"/>
      <c r="I79" s="99"/>
      <c r="J79" s="99"/>
      <c r="K79" s="100"/>
      <c r="L79" s="127"/>
      <c r="N79" s="105" t="str">
        <f>IF($J67=0,"Ordinary",$C79)</f>
        <v>Virgin</v>
      </c>
      <c r="O79" s="104"/>
      <c r="P79" s="106" t="str">
        <f>IF($J67=0,"Lampant",$D79)</f>
        <v>Virgin</v>
      </c>
    </row>
    <row r="80" spans="1:16" ht="27.75" customHeight="1">
      <c r="A80" s="89"/>
      <c r="B80" s="117"/>
      <c r="C80" s="50"/>
      <c r="D80" s="50"/>
      <c r="E80" s="50"/>
      <c r="F80" s="50"/>
      <c r="G80" s="50"/>
      <c r="H80" s="50"/>
      <c r="I80" s="50"/>
      <c r="J80" s="50"/>
      <c r="K80" s="50"/>
      <c r="L80" s="101"/>
    </row>
    <row r="81" spans="2:12" ht="27.75" customHeight="1">
      <c r="B81" s="117"/>
      <c r="C81" s="50"/>
      <c r="D81" s="50"/>
      <c r="E81" s="50"/>
      <c r="F81" s="50"/>
      <c r="G81" s="50"/>
      <c r="H81" s="50"/>
      <c r="I81" s="50"/>
      <c r="J81" s="50"/>
      <c r="K81" s="50"/>
      <c r="L81" s="50"/>
    </row>
    <row r="82" spans="2:12">
      <c r="L82" s="50"/>
    </row>
    <row r="83" spans="2:12">
      <c r="L83" s="50"/>
    </row>
    <row r="84" spans="2:12">
      <c r="L84" s="50"/>
    </row>
    <row r="85" spans="2:12">
      <c r="L85" s="50"/>
    </row>
    <row r="86" spans="2:12">
      <c r="L86" s="50"/>
    </row>
    <row r="87" spans="2:12">
      <c r="L87" s="50"/>
    </row>
    <row r="88" spans="2:12">
      <c r="L88" s="50"/>
    </row>
    <row r="89" spans="2:12">
      <c r="L89" s="50"/>
    </row>
    <row r="90" spans="2:12">
      <c r="L90" s="50"/>
    </row>
    <row r="91" spans="2:12">
      <c r="L91" s="50"/>
    </row>
    <row r="92" spans="2:12">
      <c r="L92" s="50"/>
    </row>
    <row r="93" spans="2:12">
      <c r="L93" s="50"/>
    </row>
    <row r="94" spans="2:12">
      <c r="L94" s="50"/>
    </row>
    <row r="95" spans="2:12">
      <c r="L95" s="50"/>
    </row>
    <row r="96" spans="2:12">
      <c r="L96" s="50"/>
    </row>
    <row r="97" spans="12:12">
      <c r="L97" s="50"/>
    </row>
    <row r="98" spans="12:12">
      <c r="L98" s="50"/>
    </row>
    <row r="99" spans="12:12">
      <c r="L99" s="50"/>
    </row>
    <row r="100" spans="12:12">
      <c r="L100" s="50"/>
    </row>
    <row r="101" spans="12:12">
      <c r="L101" s="50"/>
    </row>
    <row r="102" spans="12:12">
      <c r="L102" s="50"/>
    </row>
    <row r="103" spans="12:12">
      <c r="L103" s="50"/>
    </row>
    <row r="104" spans="12:12">
      <c r="L104" s="50"/>
    </row>
    <row r="105" spans="12:12">
      <c r="L105" s="50"/>
    </row>
    <row r="106" spans="12:12">
      <c r="L106" s="50"/>
    </row>
    <row r="107" spans="12:12">
      <c r="L107" s="50"/>
    </row>
    <row r="108" spans="12:12">
      <c r="L108" s="50"/>
    </row>
    <row r="109" spans="12:12">
      <c r="L109" s="50"/>
    </row>
    <row r="110" spans="12:12">
      <c r="L110" s="50"/>
    </row>
    <row r="111" spans="12:12">
      <c r="L111" s="50"/>
    </row>
    <row r="112" spans="12:12">
      <c r="L112" s="50"/>
    </row>
    <row r="113" spans="12:12">
      <c r="L113" s="50"/>
    </row>
    <row r="114" spans="12:12">
      <c r="L114" s="50"/>
    </row>
    <row r="115" spans="12:12">
      <c r="L115" s="50"/>
    </row>
    <row r="116" spans="12:12">
      <c r="L116" s="50"/>
    </row>
    <row r="117" spans="12:12">
      <c r="L117" s="50"/>
    </row>
    <row r="118" spans="12:12">
      <c r="L118" s="50"/>
    </row>
    <row r="119" spans="12:12">
      <c r="L119" s="50"/>
    </row>
    <row r="120" spans="12:12">
      <c r="L120" s="50"/>
    </row>
    <row r="121" spans="12:12">
      <c r="L121" s="50"/>
    </row>
    <row r="122" spans="12:12">
      <c r="L122" s="50"/>
    </row>
    <row r="123" spans="12:12">
      <c r="L123" s="50"/>
    </row>
    <row r="124" spans="12:12">
      <c r="L124" s="50"/>
    </row>
    <row r="125" spans="12:12">
      <c r="L125" s="50"/>
    </row>
    <row r="126" spans="12:12">
      <c r="L126" s="50"/>
    </row>
    <row r="127" spans="12:12">
      <c r="L127" s="50"/>
    </row>
    <row r="128" spans="12:12">
      <c r="L128" s="50"/>
    </row>
    <row r="129" spans="12:12">
      <c r="L129" s="50"/>
    </row>
    <row r="130" spans="12:12">
      <c r="L130" s="50"/>
    </row>
    <row r="131" spans="12:12">
      <c r="L131" s="50"/>
    </row>
    <row r="132" spans="12:12">
      <c r="L132" s="50"/>
    </row>
    <row r="133" spans="12:12">
      <c r="L133" s="50"/>
    </row>
    <row r="134" spans="12:12">
      <c r="L134" s="50"/>
    </row>
    <row r="135" spans="12:12">
      <c r="L135" s="50"/>
    </row>
    <row r="136" spans="12:12">
      <c r="L136" s="50"/>
    </row>
    <row r="137" spans="12:12">
      <c r="L137" s="50"/>
    </row>
    <row r="138" spans="12:12">
      <c r="L138" s="50"/>
    </row>
    <row r="139" spans="12:12">
      <c r="L139" s="50"/>
    </row>
    <row r="140" spans="12:12">
      <c r="L140" s="50"/>
    </row>
    <row r="141" spans="12:12">
      <c r="L141" s="50"/>
    </row>
    <row r="142" spans="12:12">
      <c r="L142" s="50"/>
    </row>
    <row r="143" spans="12:12">
      <c r="L143" s="50"/>
    </row>
    <row r="144" spans="12:12">
      <c r="L144" s="50"/>
    </row>
    <row r="145" spans="12:12">
      <c r="L145" s="50"/>
    </row>
    <row r="146" spans="12:12">
      <c r="L146" s="50"/>
    </row>
    <row r="147" spans="12:12">
      <c r="L147" s="50"/>
    </row>
    <row r="148" spans="12:12">
      <c r="L148" s="50"/>
    </row>
    <row r="149" spans="12:12">
      <c r="L149" s="50"/>
    </row>
    <row r="150" spans="12:12">
      <c r="L150" s="50"/>
    </row>
    <row r="151" spans="12:12">
      <c r="L151" s="50"/>
    </row>
    <row r="152" spans="12:12">
      <c r="L152" s="50"/>
    </row>
    <row r="153" spans="12:12">
      <c r="L153" s="50"/>
    </row>
    <row r="154" spans="12:12">
      <c r="L154" s="50"/>
    </row>
    <row r="155" spans="12:12">
      <c r="L155" s="50"/>
    </row>
    <row r="156" spans="12:12">
      <c r="L156" s="50"/>
    </row>
    <row r="157" spans="12:12">
      <c r="L157" s="50"/>
    </row>
    <row r="158" spans="12:12">
      <c r="L158" s="50"/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2" orientation="portrait" horizontalDpi="300" verticalDpi="300"/>
  <headerFooter>
    <oddHeader>&amp;LStatistiche&amp;RCOI/T.20/Doc. no. 15/Rev. 2</oddHeader>
    <oddFooter>&amp;L&amp;D&amp;R(C) 2008 COI  Madrid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P46"/>
  <sheetViews>
    <sheetView showGridLines="0" zoomScale="75" workbookViewId="0">
      <selection activeCell="E24" sqref="E24"/>
    </sheetView>
  </sheetViews>
  <sheetFormatPr baseColWidth="10" defaultColWidth="8.81640625" defaultRowHeight="13"/>
  <cols>
    <col min="1" max="1" width="6.54296875" customWidth="1"/>
    <col min="2" max="2" width="7.1796875" bestFit="1" customWidth="1"/>
    <col min="3" max="3" width="8.7265625" bestFit="1" customWidth="1"/>
    <col min="4" max="4" width="7.453125" bestFit="1" customWidth="1"/>
    <col min="5" max="5" width="26.81640625" bestFit="1" customWidth="1"/>
    <col min="6" max="6" width="22.81640625" bestFit="1" customWidth="1"/>
    <col min="7" max="7" width="28.81640625" bestFit="1" customWidth="1"/>
    <col min="8" max="8" width="32.26953125" bestFit="1" customWidth="1"/>
    <col min="9" max="9" width="9.1796875" bestFit="1" customWidth="1"/>
    <col min="10" max="10" width="27.453125" bestFit="1" customWidth="1"/>
    <col min="11" max="11" width="7.54296875" bestFit="1" customWidth="1"/>
    <col min="12" max="12" width="7.453125" bestFit="1" customWidth="1"/>
    <col min="13" max="13" width="10.54296875" bestFit="1" customWidth="1"/>
    <col min="14" max="14" width="14" bestFit="1" customWidth="1"/>
    <col min="15" max="15" width="10" style="12" bestFit="1" customWidth="1"/>
    <col min="16" max="16" width="12.26953125" bestFit="1" customWidth="1"/>
    <col min="17" max="19" width="9.453125" customWidth="1"/>
  </cols>
  <sheetData>
    <row r="1" spans="1:16" s="114" customFormat="1" ht="37.5" customHeight="1" thickTop="1">
      <c r="A1" s="115" t="s">
        <v>79</v>
      </c>
      <c r="B1" s="111" t="str">
        <f>'INPUT Data'!B6</f>
        <v>Panel</v>
      </c>
      <c r="C1" s="111" t="str">
        <f>'INPUT Data'!C6</f>
        <v>Sample</v>
      </c>
      <c r="D1" s="111" t="str">
        <f>'INPUT Data'!D6</f>
        <v>Judge</v>
      </c>
      <c r="E1" s="111" t="str">
        <f>'INPUT Data'!E6</f>
        <v>Fusty/Muddy sediments</v>
      </c>
      <c r="F1" s="111" t="str">
        <f>'INPUT Data'!F6</f>
        <v>Musty/Humid/Earthy</v>
      </c>
      <c r="G1" s="111" t="str">
        <f>'INPUT Data'!G6</f>
        <v>Winey/vinegary/acid/sour</v>
      </c>
      <c r="H1" s="111" t="str">
        <f>'INPUT Data'!H6</f>
        <v>Frostbitten olives (wet wood)</v>
      </c>
      <c r="I1" s="111" t="str">
        <f>'INPUT Data'!I6</f>
        <v>Rancid</v>
      </c>
      <c r="J1" s="111" t="str">
        <f>'INPUT Data'!J6</f>
        <v>Other negative attribute</v>
      </c>
      <c r="K1" s="111" t="str">
        <f>'INPUT Data'!K6</f>
        <v>Fruity</v>
      </c>
      <c r="L1" s="111" t="str">
        <f>'INPUT Data'!L6</f>
        <v>Bitter</v>
      </c>
      <c r="M1" s="111" t="str">
        <f>'INPUT Data'!M6</f>
        <v>Pungent</v>
      </c>
      <c r="N1" s="112" t="s">
        <v>78</v>
      </c>
      <c r="O1" s="112" t="s">
        <v>21</v>
      </c>
      <c r="P1" s="113" t="s">
        <v>63</v>
      </c>
    </row>
    <row r="2" spans="1:16" s="11" customFormat="1" ht="17.149999999999999" customHeight="1">
      <c r="A2" s="13"/>
      <c r="B2" s="14" t="str">
        <f>'INPUT Data'!B7</f>
        <v>n</v>
      </c>
      <c r="C2" s="14" t="str">
        <f>'INPUT Data'!C7</f>
        <v>A</v>
      </c>
      <c r="D2" s="14" t="s">
        <v>1</v>
      </c>
      <c r="E2" s="15">
        <f>1+(('INPUT Data'!E7-'INPUT Data'!E99)^2)/2</f>
        <v>1.5</v>
      </c>
      <c r="F2" s="15">
        <f>1+(('INPUT Data'!F7-'INPUT Data'!F99)^2)/2</f>
        <v>1.5</v>
      </c>
      <c r="G2" s="15">
        <f>1+(('INPUT Data'!G7-'INPUT Data'!G99)^2)/2</f>
        <v>1.5</v>
      </c>
      <c r="H2" s="15">
        <f>1+(('INPUT Data'!H7-'INPUT Data'!H99)^2)/2</f>
        <v>1.5</v>
      </c>
      <c r="I2" s="15">
        <f>1+(('INPUT Data'!I7-'INPUT Data'!I99)^2)/2</f>
        <v>1.5</v>
      </c>
      <c r="J2" s="15">
        <f>1+(('INPUT Data'!J7-'INPUT Data'!J99)^2)/2</f>
        <v>1.5</v>
      </c>
      <c r="K2" s="15">
        <f>1+(('INPUT Data'!K7-'INPUT Data'!K99)^2)/2</f>
        <v>1.5</v>
      </c>
      <c r="L2" s="15">
        <f>1+(('INPUT Data'!L7-'INPUT Data'!L99)^2)/2</f>
        <v>1.5</v>
      </c>
      <c r="M2" s="15">
        <f>1+(('INPUT Data'!M7-'INPUT Data'!M99)^2)/2</f>
        <v>1.5</v>
      </c>
      <c r="N2" s="107">
        <f>MEDIAN(E2:M2)</f>
        <v>1.5</v>
      </c>
      <c r="O2" s="108">
        <f>MAX(E2:M2)</f>
        <v>1.5</v>
      </c>
      <c r="P2" s="16" t="str">
        <f>IF(O2&lt;=3,"OK!","Judge Training")</f>
        <v>OK!</v>
      </c>
    </row>
    <row r="3" spans="1:16" s="11" customFormat="1" ht="17.149999999999999" customHeight="1">
      <c r="A3" s="13"/>
      <c r="B3" s="14"/>
      <c r="C3" s="14" t="str">
        <f>'INPUT Data'!C99</f>
        <v>E</v>
      </c>
      <c r="D3" s="14" t="s">
        <v>2</v>
      </c>
      <c r="E3" s="15">
        <f>1+(('INPUT Data'!E8-'INPUT Data'!E100)^2)/2</f>
        <v>1.5</v>
      </c>
      <c r="F3" s="15">
        <f>1+(('INPUT Data'!F8-'INPUT Data'!F100)^2)/2</f>
        <v>1.5</v>
      </c>
      <c r="G3" s="15">
        <f>1+(('INPUT Data'!G8-'INPUT Data'!G100)^2)/2</f>
        <v>1.5</v>
      </c>
      <c r="H3" s="15">
        <f>1+(('INPUT Data'!H8-'INPUT Data'!H100)^2)/2</f>
        <v>1.5</v>
      </c>
      <c r="I3" s="15">
        <f>1+(('INPUT Data'!I8-'INPUT Data'!I100)^2)/2</f>
        <v>1.5</v>
      </c>
      <c r="J3" s="15">
        <f>1+(('INPUT Data'!J8-'INPUT Data'!J100)^2)/2</f>
        <v>1.5</v>
      </c>
      <c r="K3" s="15">
        <f>1+(('INPUT Data'!K8-'INPUT Data'!K100)^2)/2</f>
        <v>1.5</v>
      </c>
      <c r="L3" s="15">
        <f>1+(('INPUT Data'!L8-'INPUT Data'!L100)^2)/2</f>
        <v>1.5</v>
      </c>
      <c r="M3" s="15">
        <f>1+(('INPUT Data'!M8-'INPUT Data'!M100)^2)/2</f>
        <v>1.5</v>
      </c>
      <c r="N3" s="107">
        <f t="shared" ref="N3:N21" si="0">MEDIAN(E3:M3)</f>
        <v>1.5</v>
      </c>
      <c r="O3" s="108">
        <f t="shared" ref="O3:O21" si="1">MAX(E3:M3)</f>
        <v>1.5</v>
      </c>
      <c r="P3" s="16" t="str">
        <f t="shared" ref="P3:P21" si="2">IF(O3&lt;=3,"OK!","Judge Training")</f>
        <v>OK!</v>
      </c>
    </row>
    <row r="4" spans="1:16" s="11" customFormat="1" ht="17.149999999999999" customHeight="1">
      <c r="A4" s="13"/>
      <c r="B4" s="14"/>
      <c r="C4" s="14"/>
      <c r="D4" s="14" t="s">
        <v>3</v>
      </c>
      <c r="E4" s="15">
        <f>1+(('INPUT Data'!E9-'INPUT Data'!E101)^2)/2</f>
        <v>1.5</v>
      </c>
      <c r="F4" s="15">
        <f>1+(('INPUT Data'!F9-'INPUT Data'!F101)^2)/2</f>
        <v>1.5</v>
      </c>
      <c r="G4" s="15">
        <f>1+(('INPUT Data'!G9-'INPUT Data'!G101)^2)/2</f>
        <v>1.5</v>
      </c>
      <c r="H4" s="15">
        <f>1+(('INPUT Data'!H9-'INPUT Data'!H101)^2)/2</f>
        <v>1.5</v>
      </c>
      <c r="I4" s="15">
        <f>1+(('INPUT Data'!I9-'INPUT Data'!I101)^2)/2</f>
        <v>1.5</v>
      </c>
      <c r="J4" s="15">
        <f>1+(('INPUT Data'!J9-'INPUT Data'!J101)^2)/2</f>
        <v>1.5</v>
      </c>
      <c r="K4" s="15">
        <f>1+(('INPUT Data'!K9-'INPUT Data'!K101)^2)/2</f>
        <v>1.5</v>
      </c>
      <c r="L4" s="15">
        <f>1+(('INPUT Data'!L9-'INPUT Data'!L101)^2)/2</f>
        <v>1.5</v>
      </c>
      <c r="M4" s="15">
        <f>1+(('INPUT Data'!M9-'INPUT Data'!M101)^2)/2</f>
        <v>1.5</v>
      </c>
      <c r="N4" s="107">
        <f t="shared" si="0"/>
        <v>1.5</v>
      </c>
      <c r="O4" s="108">
        <f t="shared" si="1"/>
        <v>1.5</v>
      </c>
      <c r="P4" s="16" t="str">
        <f t="shared" si="2"/>
        <v>OK!</v>
      </c>
    </row>
    <row r="5" spans="1:16" s="11" customFormat="1" ht="17.149999999999999" customHeight="1">
      <c r="A5" s="13"/>
      <c r="B5" s="14"/>
      <c r="C5" s="14"/>
      <c r="D5" s="14" t="s">
        <v>4</v>
      </c>
      <c r="E5" s="15">
        <f>1+(('INPUT Data'!E10-'INPUT Data'!E102)^2)/2</f>
        <v>1.5</v>
      </c>
      <c r="F5" s="15">
        <f>1+(('INPUT Data'!F10-'INPUT Data'!F102)^2)/2</f>
        <v>1.5</v>
      </c>
      <c r="G5" s="15">
        <f>1+(('INPUT Data'!G10-'INPUT Data'!G102)^2)/2</f>
        <v>1.5</v>
      </c>
      <c r="H5" s="15">
        <f>1+(('INPUT Data'!H10-'INPUT Data'!H102)^2)/2</f>
        <v>1.5</v>
      </c>
      <c r="I5" s="15">
        <f>1+(('INPUT Data'!I10-'INPUT Data'!I102)^2)/2</f>
        <v>1.5</v>
      </c>
      <c r="J5" s="15">
        <f>1+(('INPUT Data'!J10-'INPUT Data'!J102)^2)/2</f>
        <v>1.5</v>
      </c>
      <c r="K5" s="15">
        <f>1+(('INPUT Data'!K10-'INPUT Data'!K102)^2)/2</f>
        <v>1.5</v>
      </c>
      <c r="L5" s="15">
        <f>1+(('INPUT Data'!L10-'INPUT Data'!L102)^2)/2</f>
        <v>1.5</v>
      </c>
      <c r="M5" s="15">
        <f>1+(('INPUT Data'!M10-'INPUT Data'!M102)^2)/2</f>
        <v>1.5</v>
      </c>
      <c r="N5" s="107">
        <f t="shared" si="0"/>
        <v>1.5</v>
      </c>
      <c r="O5" s="108">
        <f t="shared" si="1"/>
        <v>1.5</v>
      </c>
      <c r="P5" s="16" t="str">
        <f t="shared" si="2"/>
        <v>OK!</v>
      </c>
    </row>
    <row r="6" spans="1:16" s="11" customFormat="1" ht="17.149999999999999" customHeight="1">
      <c r="A6" s="13"/>
      <c r="B6" s="14"/>
      <c r="C6" s="14"/>
      <c r="D6" s="14" t="s">
        <v>5</v>
      </c>
      <c r="E6" s="15">
        <f>1+(('INPUT Data'!E11-'INPUT Data'!E103)^2)/2</f>
        <v>1.5</v>
      </c>
      <c r="F6" s="15">
        <f>1+(('INPUT Data'!F11-'INPUT Data'!F103)^2)/2</f>
        <v>1.5</v>
      </c>
      <c r="G6" s="15">
        <f>1+(('INPUT Data'!G11-'INPUT Data'!G103)^2)/2</f>
        <v>1.5</v>
      </c>
      <c r="H6" s="15">
        <f>1+(('INPUT Data'!H11-'INPUT Data'!H103)^2)/2</f>
        <v>1.5</v>
      </c>
      <c r="I6" s="15">
        <f>1+(('INPUT Data'!I11-'INPUT Data'!I103)^2)/2</f>
        <v>1.5</v>
      </c>
      <c r="J6" s="15">
        <f>1+(('INPUT Data'!J11-'INPUT Data'!J103)^2)/2</f>
        <v>1.5</v>
      </c>
      <c r="K6" s="15">
        <f>1+(('INPUT Data'!K11-'INPUT Data'!K103)^2)/2</f>
        <v>1.5</v>
      </c>
      <c r="L6" s="15">
        <f>1+(('INPUT Data'!L11-'INPUT Data'!L103)^2)/2</f>
        <v>1.5</v>
      </c>
      <c r="M6" s="15">
        <f>1+(('INPUT Data'!M11-'INPUT Data'!M103)^2)/2</f>
        <v>1.5</v>
      </c>
      <c r="N6" s="107">
        <f t="shared" si="0"/>
        <v>1.5</v>
      </c>
      <c r="O6" s="108">
        <f t="shared" si="1"/>
        <v>1.5</v>
      </c>
      <c r="P6" s="16" t="str">
        <f t="shared" si="2"/>
        <v>OK!</v>
      </c>
    </row>
    <row r="7" spans="1:16" s="11" customFormat="1" ht="17.149999999999999" customHeight="1">
      <c r="A7" s="13"/>
      <c r="B7" s="14"/>
      <c r="C7" s="14"/>
      <c r="D7" s="14" t="s">
        <v>6</v>
      </c>
      <c r="E7" s="15">
        <f>1+(('INPUT Data'!E12-'INPUT Data'!E104)^2)/2</f>
        <v>1.5</v>
      </c>
      <c r="F7" s="15">
        <f>1+(('INPUT Data'!F12-'INPUT Data'!F104)^2)/2</f>
        <v>1.5</v>
      </c>
      <c r="G7" s="15">
        <f>1+(('INPUT Data'!G12-'INPUT Data'!G104)^2)/2</f>
        <v>1.5</v>
      </c>
      <c r="H7" s="15">
        <f>1+(('INPUT Data'!H12-'INPUT Data'!H104)^2)/2</f>
        <v>1.5</v>
      </c>
      <c r="I7" s="15">
        <f>1+(('INPUT Data'!I12-'INPUT Data'!I104)^2)/2</f>
        <v>1.5</v>
      </c>
      <c r="J7" s="15">
        <f>1+(('INPUT Data'!J12-'INPUT Data'!J104)^2)/2</f>
        <v>1.5</v>
      </c>
      <c r="K7" s="15">
        <f>1+(('INPUT Data'!K12-'INPUT Data'!K104)^2)/2</f>
        <v>1.5</v>
      </c>
      <c r="L7" s="15">
        <f>1+(('INPUT Data'!L12-'INPUT Data'!L104)^2)/2</f>
        <v>1.5</v>
      </c>
      <c r="M7" s="15">
        <f>1+(('INPUT Data'!M12-'INPUT Data'!M104)^2)/2</f>
        <v>1.5</v>
      </c>
      <c r="N7" s="107">
        <f t="shared" si="0"/>
        <v>1.5</v>
      </c>
      <c r="O7" s="108">
        <f t="shared" si="1"/>
        <v>1.5</v>
      </c>
      <c r="P7" s="16" t="str">
        <f t="shared" si="2"/>
        <v>OK!</v>
      </c>
    </row>
    <row r="8" spans="1:16" s="11" customFormat="1" ht="17.149999999999999" customHeight="1">
      <c r="A8" s="13"/>
      <c r="B8" s="14"/>
      <c r="C8" s="14"/>
      <c r="D8" s="14" t="s">
        <v>7</v>
      </c>
      <c r="E8" s="15">
        <f>1+(('INPUT Data'!E13-'INPUT Data'!E105)^2)/2</f>
        <v>1.5</v>
      </c>
      <c r="F8" s="15">
        <f>1+(('INPUT Data'!F13-'INPUT Data'!F105)^2)/2</f>
        <v>1.5</v>
      </c>
      <c r="G8" s="15">
        <f>1+(('INPUT Data'!G13-'INPUT Data'!G105)^2)/2</f>
        <v>1.5</v>
      </c>
      <c r="H8" s="15">
        <f>1+(('INPUT Data'!H13-'INPUT Data'!H105)^2)/2</f>
        <v>1.5</v>
      </c>
      <c r="I8" s="15">
        <f>1+(('INPUT Data'!I13-'INPUT Data'!I105)^2)/2</f>
        <v>1.5</v>
      </c>
      <c r="J8" s="15">
        <f>1+(('INPUT Data'!J13-'INPUT Data'!J105)^2)/2</f>
        <v>1.5</v>
      </c>
      <c r="K8" s="15">
        <f>1+(('INPUT Data'!K13-'INPUT Data'!K105)^2)/2</f>
        <v>1.5</v>
      </c>
      <c r="L8" s="15">
        <f>1+(('INPUT Data'!L13-'INPUT Data'!L105)^2)/2</f>
        <v>1.5</v>
      </c>
      <c r="M8" s="15">
        <f>1+(('INPUT Data'!M13-'INPUT Data'!M105)^2)/2</f>
        <v>1.5</v>
      </c>
      <c r="N8" s="107">
        <f t="shared" si="0"/>
        <v>1.5</v>
      </c>
      <c r="O8" s="108">
        <f t="shared" si="1"/>
        <v>1.5</v>
      </c>
      <c r="P8" s="16" t="str">
        <f t="shared" si="2"/>
        <v>OK!</v>
      </c>
    </row>
    <row r="9" spans="1:16" s="11" customFormat="1" ht="17.149999999999999" customHeight="1">
      <c r="A9" s="13"/>
      <c r="B9" s="14"/>
      <c r="C9" s="14"/>
      <c r="D9" s="14" t="s">
        <v>8</v>
      </c>
      <c r="E9" s="15">
        <f>1+(('INPUT Data'!E14-'INPUT Data'!E106)^2)/2</f>
        <v>1.5</v>
      </c>
      <c r="F9" s="15">
        <f>1+(('INPUT Data'!F14-'INPUT Data'!F106)^2)/2</f>
        <v>1.5</v>
      </c>
      <c r="G9" s="15">
        <f>1+(('INPUT Data'!G14-'INPUT Data'!G106)^2)/2</f>
        <v>1.5</v>
      </c>
      <c r="H9" s="15">
        <f>1+(('INPUT Data'!H14-'INPUT Data'!H106)^2)/2</f>
        <v>1.5</v>
      </c>
      <c r="I9" s="15">
        <f>1+(('INPUT Data'!I14-'INPUT Data'!I106)^2)/2</f>
        <v>1.5</v>
      </c>
      <c r="J9" s="15">
        <f>1+(('INPUT Data'!J14-'INPUT Data'!J106)^2)/2</f>
        <v>1.5</v>
      </c>
      <c r="K9" s="15">
        <f>1+(('INPUT Data'!K14-'INPUT Data'!K106)^2)/2</f>
        <v>1.5</v>
      </c>
      <c r="L9" s="15">
        <f>1+(('INPUT Data'!L14-'INPUT Data'!L106)^2)/2</f>
        <v>1.5</v>
      </c>
      <c r="M9" s="15">
        <f>1+(('INPUT Data'!M14-'INPUT Data'!M106)^2)/2</f>
        <v>1.5</v>
      </c>
      <c r="N9" s="107">
        <f t="shared" si="0"/>
        <v>1.5</v>
      </c>
      <c r="O9" s="108">
        <f t="shared" si="1"/>
        <v>1.5</v>
      </c>
      <c r="P9" s="16" t="str">
        <f t="shared" si="2"/>
        <v>OK!</v>
      </c>
    </row>
    <row r="10" spans="1:16" s="11" customFormat="1" ht="17.149999999999999" customHeight="1">
      <c r="A10" s="13"/>
      <c r="B10" s="14"/>
      <c r="C10" s="14"/>
      <c r="D10" s="14" t="s">
        <v>9</v>
      </c>
      <c r="E10" s="15">
        <f>1+(('INPUT Data'!E15-'INPUT Data'!E107)^2)/2</f>
        <v>1</v>
      </c>
      <c r="F10" s="15">
        <f>1+(('INPUT Data'!F15-'INPUT Data'!F107)^2)/2</f>
        <v>1</v>
      </c>
      <c r="G10" s="15">
        <f>1+(('INPUT Data'!G15-'INPUT Data'!G107)^2)/2</f>
        <v>1</v>
      </c>
      <c r="H10" s="15">
        <f>1+(('INPUT Data'!H15-'INPUT Data'!H107)^2)/2</f>
        <v>1</v>
      </c>
      <c r="I10" s="15">
        <f>1+(('INPUT Data'!I15-'INPUT Data'!I107)^2)/2</f>
        <v>1</v>
      </c>
      <c r="J10" s="15">
        <f>1+(('INPUT Data'!J15-'INPUT Data'!J107)^2)/2</f>
        <v>1</v>
      </c>
      <c r="K10" s="15">
        <f>1+(('INPUT Data'!K15-'INPUT Data'!K107)^2)/2</f>
        <v>1</v>
      </c>
      <c r="L10" s="15">
        <f>1+(('INPUT Data'!L15-'INPUT Data'!L107)^2)/2</f>
        <v>1</v>
      </c>
      <c r="M10" s="15">
        <f>1+(('INPUT Data'!M15-'INPUT Data'!M107)^2)/2</f>
        <v>1</v>
      </c>
      <c r="N10" s="107">
        <f t="shared" si="0"/>
        <v>1</v>
      </c>
      <c r="O10" s="108">
        <f t="shared" si="1"/>
        <v>1</v>
      </c>
      <c r="P10" s="16" t="str">
        <f t="shared" si="2"/>
        <v>OK!</v>
      </c>
    </row>
    <row r="11" spans="1:16" s="11" customFormat="1" ht="17.149999999999999" customHeight="1">
      <c r="A11" s="13"/>
      <c r="B11" s="14"/>
      <c r="C11" s="14"/>
      <c r="D11" s="14" t="s">
        <v>11</v>
      </c>
      <c r="E11" s="15">
        <f>1+(('INPUT Data'!E16-'INPUT Data'!E108)^2)/2</f>
        <v>1</v>
      </c>
      <c r="F11" s="15">
        <f>1+(('INPUT Data'!F16-'INPUT Data'!F108)^2)/2</f>
        <v>1</v>
      </c>
      <c r="G11" s="15">
        <f>1+(('INPUT Data'!G16-'INPUT Data'!G108)^2)/2</f>
        <v>1</v>
      </c>
      <c r="H11" s="15">
        <f>1+(('INPUT Data'!H16-'INPUT Data'!H108)^2)/2</f>
        <v>1</v>
      </c>
      <c r="I11" s="15">
        <f>1+(('INPUT Data'!I16-'INPUT Data'!I108)^2)/2</f>
        <v>1</v>
      </c>
      <c r="J11" s="15">
        <f>1+(('INPUT Data'!J16-'INPUT Data'!J108)^2)/2</f>
        <v>1</v>
      </c>
      <c r="K11" s="15">
        <f>1+(('INPUT Data'!K16-'INPUT Data'!K108)^2)/2</f>
        <v>1</v>
      </c>
      <c r="L11" s="15">
        <f>1+(('INPUT Data'!L16-'INPUT Data'!L108)^2)/2</f>
        <v>1</v>
      </c>
      <c r="M11" s="15">
        <f>1+(('INPUT Data'!M16-'INPUT Data'!M108)^2)/2</f>
        <v>1</v>
      </c>
      <c r="N11" s="107">
        <f t="shared" si="0"/>
        <v>1</v>
      </c>
      <c r="O11" s="108">
        <f t="shared" si="1"/>
        <v>1</v>
      </c>
      <c r="P11" s="16" t="str">
        <f t="shared" si="2"/>
        <v>OK!</v>
      </c>
    </row>
    <row r="12" spans="1:16" s="11" customFormat="1" ht="17.149999999999999" customHeight="1">
      <c r="A12" s="13"/>
      <c r="B12" s="14"/>
      <c r="C12" s="14"/>
      <c r="D12" s="14" t="s">
        <v>12</v>
      </c>
      <c r="E12" s="15">
        <f>1+(('INPUT Data'!E17-'INPUT Data'!E109)^2)/2</f>
        <v>1</v>
      </c>
      <c r="F12" s="15">
        <f>1+(('INPUT Data'!F17-'INPUT Data'!F109)^2)/2</f>
        <v>1</v>
      </c>
      <c r="G12" s="15">
        <f>1+(('INPUT Data'!G17-'INPUT Data'!G109)^2)/2</f>
        <v>1</v>
      </c>
      <c r="H12" s="15">
        <f>1+(('INPUT Data'!H17-'INPUT Data'!H109)^2)/2</f>
        <v>1</v>
      </c>
      <c r="I12" s="15">
        <f>1+(('INPUT Data'!I17-'INPUT Data'!I109)^2)/2</f>
        <v>1</v>
      </c>
      <c r="J12" s="15">
        <f>1+(('INPUT Data'!J17-'INPUT Data'!J109)^2)/2</f>
        <v>1</v>
      </c>
      <c r="K12" s="15">
        <f>1+(('INPUT Data'!K17-'INPUT Data'!K109)^2)/2</f>
        <v>1</v>
      </c>
      <c r="L12" s="15">
        <f>1+(('INPUT Data'!L17-'INPUT Data'!L109)^2)/2</f>
        <v>1</v>
      </c>
      <c r="M12" s="15">
        <f>1+(('INPUT Data'!M17-'INPUT Data'!M109)^2)/2</f>
        <v>1</v>
      </c>
      <c r="N12" s="107">
        <f t="shared" si="0"/>
        <v>1</v>
      </c>
      <c r="O12" s="108">
        <f t="shared" si="1"/>
        <v>1</v>
      </c>
      <c r="P12" s="16" t="str">
        <f t="shared" si="2"/>
        <v>OK!</v>
      </c>
    </row>
    <row r="13" spans="1:16" s="11" customFormat="1" ht="17.149999999999999" customHeight="1">
      <c r="A13" s="13"/>
      <c r="B13" s="14"/>
      <c r="C13" s="14"/>
      <c r="D13" s="24" t="s">
        <v>10</v>
      </c>
      <c r="E13" s="15">
        <f>1+(('INPUT Data'!E18-'INPUT Data'!E110)^2)/2</f>
        <v>1</v>
      </c>
      <c r="F13" s="15">
        <f>1+(('INPUT Data'!F18-'INPUT Data'!F110)^2)/2</f>
        <v>1</v>
      </c>
      <c r="G13" s="15">
        <f>1+(('INPUT Data'!G18-'INPUT Data'!G110)^2)/2</f>
        <v>1</v>
      </c>
      <c r="H13" s="15">
        <f>1+(('INPUT Data'!H18-'INPUT Data'!H110)^2)/2</f>
        <v>1</v>
      </c>
      <c r="I13" s="15">
        <f>1+(('INPUT Data'!I18-'INPUT Data'!I110)^2)/2</f>
        <v>1</v>
      </c>
      <c r="J13" s="15">
        <f>1+(('INPUT Data'!J18-'INPUT Data'!J110)^2)/2</f>
        <v>1</v>
      </c>
      <c r="K13" s="15">
        <f>1+(('INPUT Data'!K18-'INPUT Data'!K110)^2)/2</f>
        <v>1</v>
      </c>
      <c r="L13" s="15">
        <f>1+(('INPUT Data'!L18-'INPUT Data'!L110)^2)/2</f>
        <v>1</v>
      </c>
      <c r="M13" s="15">
        <f>1+(('INPUT Data'!M18-'INPUT Data'!M110)^2)/2</f>
        <v>1</v>
      </c>
      <c r="N13" s="107">
        <f t="shared" si="0"/>
        <v>1</v>
      </c>
      <c r="O13" s="108">
        <f t="shared" si="1"/>
        <v>1</v>
      </c>
      <c r="P13" s="16" t="str">
        <f t="shared" si="2"/>
        <v>OK!</v>
      </c>
    </row>
    <row r="14" spans="1:16" s="11" customFormat="1" ht="17.149999999999999" customHeight="1">
      <c r="A14" s="13"/>
      <c r="B14" s="14"/>
      <c r="C14" s="14"/>
      <c r="D14" s="24" t="s">
        <v>54</v>
      </c>
      <c r="E14" s="15">
        <f>1+(('INPUT Data'!E19-'INPUT Data'!E111)^2)/2</f>
        <v>1</v>
      </c>
      <c r="F14" s="15">
        <f>1+(('INPUT Data'!F19-'INPUT Data'!F111)^2)/2</f>
        <v>1</v>
      </c>
      <c r="G14" s="15">
        <f>1+(('INPUT Data'!G19-'INPUT Data'!G111)^2)/2</f>
        <v>1</v>
      </c>
      <c r="H14" s="15">
        <f>1+(('INPUT Data'!H19-'INPUT Data'!H111)^2)/2</f>
        <v>1</v>
      </c>
      <c r="I14" s="15">
        <f>1+(('INPUT Data'!I19-'INPUT Data'!I111)^2)/2</f>
        <v>1</v>
      </c>
      <c r="J14" s="15">
        <f>1+(('INPUT Data'!J19-'INPUT Data'!J111)^2)/2</f>
        <v>1</v>
      </c>
      <c r="K14" s="15">
        <f>1+(('INPUT Data'!K19-'INPUT Data'!K111)^2)/2</f>
        <v>1</v>
      </c>
      <c r="L14" s="15">
        <f>1+(('INPUT Data'!L19-'INPUT Data'!L111)^2)/2</f>
        <v>1</v>
      </c>
      <c r="M14" s="15">
        <f>1+(('INPUT Data'!M19-'INPUT Data'!M111)^2)/2</f>
        <v>1</v>
      </c>
      <c r="N14" s="107">
        <f t="shared" si="0"/>
        <v>1</v>
      </c>
      <c r="O14" s="108">
        <f t="shared" si="1"/>
        <v>1</v>
      </c>
      <c r="P14" s="16" t="str">
        <f t="shared" si="2"/>
        <v>OK!</v>
      </c>
    </row>
    <row r="15" spans="1:16" s="11" customFormat="1" ht="17.149999999999999" customHeight="1">
      <c r="A15" s="13"/>
      <c r="B15" s="14"/>
      <c r="C15" s="14"/>
      <c r="D15" s="24" t="s">
        <v>55</v>
      </c>
      <c r="E15" s="15">
        <f>1+(('INPUT Data'!E20-'INPUT Data'!E112)^2)/2</f>
        <v>1</v>
      </c>
      <c r="F15" s="15">
        <f>1+(('INPUT Data'!F20-'INPUT Data'!F112)^2)/2</f>
        <v>1</v>
      </c>
      <c r="G15" s="15">
        <f>1+(('INPUT Data'!G20-'INPUT Data'!G112)^2)/2</f>
        <v>1</v>
      </c>
      <c r="H15" s="15">
        <f>1+(('INPUT Data'!H20-'INPUT Data'!H112)^2)/2</f>
        <v>1</v>
      </c>
      <c r="I15" s="15">
        <f>1+(('INPUT Data'!I20-'INPUT Data'!I112)^2)/2</f>
        <v>1</v>
      </c>
      <c r="J15" s="15">
        <f>1+(('INPUT Data'!J20-'INPUT Data'!J112)^2)/2</f>
        <v>1</v>
      </c>
      <c r="K15" s="15">
        <f>1+(('INPUT Data'!K20-'INPUT Data'!K112)^2)/2</f>
        <v>1</v>
      </c>
      <c r="L15" s="15">
        <f>1+(('INPUT Data'!L20-'INPUT Data'!L112)^2)/2</f>
        <v>1</v>
      </c>
      <c r="M15" s="15">
        <f>1+(('INPUT Data'!M20-'INPUT Data'!M112)^2)/2</f>
        <v>1</v>
      </c>
      <c r="N15" s="107">
        <f t="shared" si="0"/>
        <v>1</v>
      </c>
      <c r="O15" s="108">
        <f t="shared" si="1"/>
        <v>1</v>
      </c>
      <c r="P15" s="16" t="str">
        <f t="shared" si="2"/>
        <v>OK!</v>
      </c>
    </row>
    <row r="16" spans="1:16" s="11" customFormat="1" ht="17.149999999999999" customHeight="1">
      <c r="A16" s="13"/>
      <c r="B16" s="14"/>
      <c r="C16" s="14"/>
      <c r="D16" s="24" t="s">
        <v>56</v>
      </c>
      <c r="E16" s="15">
        <f>1+(('INPUT Data'!E21-'INPUT Data'!E113)^2)/2</f>
        <v>1</v>
      </c>
      <c r="F16" s="15">
        <f>1+(('INPUT Data'!F21-'INPUT Data'!F113)^2)/2</f>
        <v>1</v>
      </c>
      <c r="G16" s="15">
        <f>1+(('INPUT Data'!G21-'INPUT Data'!G113)^2)/2</f>
        <v>1</v>
      </c>
      <c r="H16" s="15">
        <f>1+(('INPUT Data'!H21-'INPUT Data'!H113)^2)/2</f>
        <v>1</v>
      </c>
      <c r="I16" s="15">
        <f>1+(('INPUT Data'!I21-'INPUT Data'!I113)^2)/2</f>
        <v>1</v>
      </c>
      <c r="J16" s="15">
        <f>1+(('INPUT Data'!J21-'INPUT Data'!J113)^2)/2</f>
        <v>1</v>
      </c>
      <c r="K16" s="15">
        <f>1+(('INPUT Data'!K21-'INPUT Data'!K113)^2)/2</f>
        <v>1</v>
      </c>
      <c r="L16" s="15">
        <f>1+(('INPUT Data'!L21-'INPUT Data'!L113)^2)/2</f>
        <v>1</v>
      </c>
      <c r="M16" s="15">
        <f>1+(('INPUT Data'!M21-'INPUT Data'!M113)^2)/2</f>
        <v>1</v>
      </c>
      <c r="N16" s="107">
        <f t="shared" si="0"/>
        <v>1</v>
      </c>
      <c r="O16" s="108">
        <f t="shared" si="1"/>
        <v>1</v>
      </c>
      <c r="P16" s="16" t="str">
        <f t="shared" si="2"/>
        <v>OK!</v>
      </c>
    </row>
    <row r="17" spans="1:16" s="11" customFormat="1" ht="17.149999999999999" customHeight="1">
      <c r="A17" s="13"/>
      <c r="B17" s="14"/>
      <c r="C17" s="14"/>
      <c r="D17" s="24" t="s">
        <v>57</v>
      </c>
      <c r="E17" s="15">
        <f>1+(('INPUT Data'!E22-'INPUT Data'!E114)^2)/2</f>
        <v>1</v>
      </c>
      <c r="F17" s="15">
        <f>1+(('INPUT Data'!F22-'INPUT Data'!F114)^2)/2</f>
        <v>1</v>
      </c>
      <c r="G17" s="15">
        <f>1+(('INPUT Data'!G22-'INPUT Data'!G114)^2)/2</f>
        <v>1</v>
      </c>
      <c r="H17" s="15">
        <f>1+(('INPUT Data'!H22-'INPUT Data'!H114)^2)/2</f>
        <v>1</v>
      </c>
      <c r="I17" s="15">
        <f>1+(('INPUT Data'!I22-'INPUT Data'!I114)^2)/2</f>
        <v>1</v>
      </c>
      <c r="J17" s="15">
        <f>1+(('INPUT Data'!J22-'INPUT Data'!J114)^2)/2</f>
        <v>1</v>
      </c>
      <c r="K17" s="15">
        <f>1+(('INPUT Data'!K22-'INPUT Data'!K114)^2)/2</f>
        <v>1</v>
      </c>
      <c r="L17" s="15">
        <f>1+(('INPUT Data'!L22-'INPUT Data'!L114)^2)/2</f>
        <v>1</v>
      </c>
      <c r="M17" s="15">
        <f>1+(('INPUT Data'!M22-'INPUT Data'!M114)^2)/2</f>
        <v>1</v>
      </c>
      <c r="N17" s="107">
        <f t="shared" si="0"/>
        <v>1</v>
      </c>
      <c r="O17" s="108">
        <f t="shared" si="1"/>
        <v>1</v>
      </c>
      <c r="P17" s="16" t="str">
        <f t="shared" si="2"/>
        <v>OK!</v>
      </c>
    </row>
    <row r="18" spans="1:16" s="11" customFormat="1" ht="17.149999999999999" customHeight="1">
      <c r="A18" s="13"/>
      <c r="B18" s="14"/>
      <c r="C18" s="14"/>
      <c r="D18" s="24" t="s">
        <v>58</v>
      </c>
      <c r="E18" s="15">
        <f>1+(('INPUT Data'!E23-'INPUT Data'!E115)^2)/2</f>
        <v>1</v>
      </c>
      <c r="F18" s="15">
        <f>1+(('INPUT Data'!F23-'INPUT Data'!F115)^2)/2</f>
        <v>1</v>
      </c>
      <c r="G18" s="15">
        <f>1+(('INPUT Data'!G23-'INPUT Data'!G115)^2)/2</f>
        <v>1</v>
      </c>
      <c r="H18" s="15">
        <f>1+(('INPUT Data'!H23-'INPUT Data'!H115)^2)/2</f>
        <v>1</v>
      </c>
      <c r="I18" s="15">
        <f>1+(('INPUT Data'!I23-'INPUT Data'!I115)^2)/2</f>
        <v>1</v>
      </c>
      <c r="J18" s="15">
        <f>1+(('INPUT Data'!J23-'INPUT Data'!J115)^2)/2</f>
        <v>1</v>
      </c>
      <c r="K18" s="15">
        <f>1+(('INPUT Data'!K23-'INPUT Data'!K115)^2)/2</f>
        <v>1</v>
      </c>
      <c r="L18" s="15">
        <f>1+(('INPUT Data'!L23-'INPUT Data'!L115)^2)/2</f>
        <v>1</v>
      </c>
      <c r="M18" s="15">
        <f>1+(('INPUT Data'!M23-'INPUT Data'!M115)^2)/2</f>
        <v>1</v>
      </c>
      <c r="N18" s="107">
        <f t="shared" si="0"/>
        <v>1</v>
      </c>
      <c r="O18" s="108">
        <f t="shared" si="1"/>
        <v>1</v>
      </c>
      <c r="P18" s="16" t="str">
        <f t="shared" si="2"/>
        <v>OK!</v>
      </c>
    </row>
    <row r="19" spans="1:16" s="11" customFormat="1" ht="17.149999999999999" customHeight="1">
      <c r="A19" s="13"/>
      <c r="B19" s="14"/>
      <c r="C19" s="14"/>
      <c r="D19" s="24" t="s">
        <v>59</v>
      </c>
      <c r="E19" s="15">
        <f>1+(('INPUT Data'!E24-'INPUT Data'!E116)^2)/2</f>
        <v>1</v>
      </c>
      <c r="F19" s="15">
        <f>1+(('INPUT Data'!F24-'INPUT Data'!F116)^2)/2</f>
        <v>1</v>
      </c>
      <c r="G19" s="15">
        <f>1+(('INPUT Data'!G24-'INPUT Data'!G116)^2)/2</f>
        <v>1</v>
      </c>
      <c r="H19" s="15">
        <f>1+(('INPUT Data'!H24-'INPUT Data'!H116)^2)/2</f>
        <v>1</v>
      </c>
      <c r="I19" s="15">
        <f>1+(('INPUT Data'!I24-'INPUT Data'!I116)^2)/2</f>
        <v>1</v>
      </c>
      <c r="J19" s="15">
        <f>1+(('INPUT Data'!J24-'INPUT Data'!J116)^2)/2</f>
        <v>1</v>
      </c>
      <c r="K19" s="15">
        <f>1+(('INPUT Data'!K24-'INPUT Data'!K116)^2)/2</f>
        <v>1</v>
      </c>
      <c r="L19" s="15">
        <f>1+(('INPUT Data'!L24-'INPUT Data'!L116)^2)/2</f>
        <v>1</v>
      </c>
      <c r="M19" s="15">
        <f>1+(('INPUT Data'!M24-'INPUT Data'!M116)^2)/2</f>
        <v>1</v>
      </c>
      <c r="N19" s="107">
        <f t="shared" si="0"/>
        <v>1</v>
      </c>
      <c r="O19" s="108">
        <f t="shared" si="1"/>
        <v>1</v>
      </c>
      <c r="P19" s="16" t="str">
        <f t="shared" si="2"/>
        <v>OK!</v>
      </c>
    </row>
    <row r="20" spans="1:16" s="11" customFormat="1" ht="17.149999999999999" customHeight="1">
      <c r="A20" s="13"/>
      <c r="B20" s="14"/>
      <c r="C20" s="14"/>
      <c r="D20" s="24" t="s">
        <v>60</v>
      </c>
      <c r="E20" s="15">
        <f>1+(('INPUT Data'!E25-'INPUT Data'!E117)^2)/2</f>
        <v>1</v>
      </c>
      <c r="F20" s="15">
        <f>1+(('INPUT Data'!F25-'INPUT Data'!F117)^2)/2</f>
        <v>1</v>
      </c>
      <c r="G20" s="15">
        <f>1+(('INPUT Data'!G25-'INPUT Data'!G117)^2)/2</f>
        <v>1</v>
      </c>
      <c r="H20" s="15">
        <f>1+(('INPUT Data'!H25-'INPUT Data'!H117)^2)/2</f>
        <v>1</v>
      </c>
      <c r="I20" s="15">
        <f>1+(('INPUT Data'!I25-'INPUT Data'!I117)^2)/2</f>
        <v>1</v>
      </c>
      <c r="J20" s="15">
        <f>1+(('INPUT Data'!J25-'INPUT Data'!J117)^2)/2</f>
        <v>1</v>
      </c>
      <c r="K20" s="15">
        <f>1+(('INPUT Data'!K25-'INPUT Data'!K117)^2)/2</f>
        <v>1</v>
      </c>
      <c r="L20" s="15">
        <f>1+(('INPUT Data'!L25-'INPUT Data'!L117)^2)/2</f>
        <v>1</v>
      </c>
      <c r="M20" s="15">
        <f>1+(('INPUT Data'!M25-'INPUT Data'!M117)^2)/2</f>
        <v>1</v>
      </c>
      <c r="N20" s="107">
        <f t="shared" si="0"/>
        <v>1</v>
      </c>
      <c r="O20" s="108">
        <f t="shared" si="1"/>
        <v>1</v>
      </c>
      <c r="P20" s="16" t="str">
        <f t="shared" si="2"/>
        <v>OK!</v>
      </c>
    </row>
    <row r="21" spans="1:16" s="11" customFormat="1" ht="17.149999999999999" customHeight="1" thickBot="1">
      <c r="A21" s="17"/>
      <c r="B21" s="18"/>
      <c r="C21" s="18"/>
      <c r="D21" s="25" t="s">
        <v>61</v>
      </c>
      <c r="E21" s="15">
        <f>1+(('INPUT Data'!E26-'INPUT Data'!E118)^2)/2</f>
        <v>1</v>
      </c>
      <c r="F21" s="15">
        <f>1+(('INPUT Data'!F26-'INPUT Data'!F118)^2)/2</f>
        <v>1</v>
      </c>
      <c r="G21" s="15">
        <f>1+(('INPUT Data'!G26-'INPUT Data'!G118)^2)/2</f>
        <v>1</v>
      </c>
      <c r="H21" s="15">
        <f>1+(('INPUT Data'!H26-'INPUT Data'!H118)^2)/2</f>
        <v>1</v>
      </c>
      <c r="I21" s="15">
        <f>1+(('INPUT Data'!I26-'INPUT Data'!I118)^2)/2</f>
        <v>1</v>
      </c>
      <c r="J21" s="15">
        <f>1+(('INPUT Data'!J26-'INPUT Data'!J118)^2)/2</f>
        <v>1</v>
      </c>
      <c r="K21" s="15">
        <f>1+(('INPUT Data'!K26-'INPUT Data'!K118)^2)/2</f>
        <v>1</v>
      </c>
      <c r="L21" s="15">
        <f>1+(('INPUT Data'!L26-'INPUT Data'!L118)^2)/2</f>
        <v>1</v>
      </c>
      <c r="M21" s="15">
        <f>1+(('INPUT Data'!M26-'INPUT Data'!M118)^2)/2</f>
        <v>1</v>
      </c>
      <c r="N21" s="107">
        <f t="shared" si="0"/>
        <v>1</v>
      </c>
      <c r="O21" s="108">
        <f t="shared" si="1"/>
        <v>1</v>
      </c>
      <c r="P21" s="16" t="str">
        <f t="shared" si="2"/>
        <v>OK!</v>
      </c>
    </row>
    <row r="22" spans="1:16" s="11" customFormat="1" ht="17.149999999999999" customHeight="1" thickTop="1" thickBo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</row>
    <row r="23" spans="1:16" s="116" customFormat="1" ht="39.75" customHeight="1" thickTop="1">
      <c r="A23" s="115" t="s">
        <v>22</v>
      </c>
      <c r="B23" s="111" t="str">
        <f>'INPUT Data'!B6</f>
        <v>Panel</v>
      </c>
      <c r="C23" s="111" t="str">
        <f>'INPUT Data'!C6</f>
        <v>Sample</v>
      </c>
      <c r="D23" s="111" t="str">
        <f>'INPUT Data'!D6</f>
        <v>Judge</v>
      </c>
      <c r="E23" s="111" t="str">
        <f>'INPUT Data'!E6</f>
        <v>Fusty/Muddy sediments</v>
      </c>
      <c r="F23" s="111" t="str">
        <f>'INPUT Data'!F6</f>
        <v>Musty/Humid/Earthy</v>
      </c>
      <c r="G23" s="111" t="str">
        <f>'INPUT Data'!G6</f>
        <v>Winey/vinegary/acid/sour</v>
      </c>
      <c r="H23" s="111" t="str">
        <f>'INPUT Data'!H6</f>
        <v>Frostbitten olives (wet wood)</v>
      </c>
      <c r="I23" s="111" t="str">
        <f>'INPUT Data'!I6</f>
        <v>Rancid</v>
      </c>
      <c r="J23" s="111" t="str">
        <f>'INPUT Data'!J6</f>
        <v>Other negative attribute</v>
      </c>
      <c r="K23" s="111" t="str">
        <f>'INPUT Data'!K6</f>
        <v>Fruity</v>
      </c>
      <c r="L23" s="111" t="str">
        <f>'INPUT Data'!L6</f>
        <v>Bitter</v>
      </c>
      <c r="M23" s="111" t="str">
        <f>'INPUT Data'!M6</f>
        <v>Pungent</v>
      </c>
      <c r="N23" s="112" t="s">
        <v>78</v>
      </c>
      <c r="O23" s="112" t="s">
        <v>23</v>
      </c>
      <c r="P23" s="113" t="s">
        <v>63</v>
      </c>
    </row>
    <row r="24" spans="1:16" s="11" customFormat="1" ht="17.149999999999999" customHeight="1">
      <c r="A24" s="13"/>
      <c r="B24" s="14"/>
      <c r="C24" s="14" t="str">
        <f>'INPUT Data'!C7</f>
        <v>A</v>
      </c>
      <c r="D24" s="14" t="s">
        <v>1</v>
      </c>
      <c r="E24" s="15">
        <f>1+((('INPUT Data'!E7-Table!D$7)^2+('INPUT Data'!E99-Table!D$67)^2)/4)</f>
        <v>1</v>
      </c>
      <c r="F24" s="15">
        <f>1+((('INPUT Data'!F7-Table!E$7)^2+('INPUT Data'!F99-Table!E$67)^2)/4)</f>
        <v>1</v>
      </c>
      <c r="G24" s="15">
        <f>1+((('INPUT Data'!G7-Table!F$7)^2+('INPUT Data'!G99-Table!F$67)^2)/4)</f>
        <v>1</v>
      </c>
      <c r="H24" s="15">
        <f>1+((('INPUT Data'!H7-Table!G$7)^2+('INPUT Data'!H99-Table!G$67)^2)/4)</f>
        <v>1</v>
      </c>
      <c r="I24" s="15">
        <f>1+((('INPUT Data'!I7-Table!H$7)^2+('INPUT Data'!I99-Table!H$67)^2)/4)</f>
        <v>1</v>
      </c>
      <c r="J24" s="15">
        <f>1+((('INPUT Data'!J7-Table!I$7)^2+('INPUT Data'!J99-Table!I$67)^2)/4)</f>
        <v>1</v>
      </c>
      <c r="K24" s="15">
        <f>1+((('INPUT Data'!K7-Table!J$7)^2+('INPUT Data'!K99-Table!J$67)^2)/4)</f>
        <v>1</v>
      </c>
      <c r="L24" s="15">
        <f>1+((('INPUT Data'!L7-Table!K$7)^2+('INPUT Data'!L99-Table!K$67)^2)/4)</f>
        <v>1</v>
      </c>
      <c r="M24" s="15">
        <f>1+((('INPUT Data'!M7-Table!L$7)^2+('INPUT Data'!M99-Table!L$67)^2)/4)</f>
        <v>1</v>
      </c>
      <c r="N24" s="107">
        <f>MEDIAN(E24:M24)</f>
        <v>1</v>
      </c>
      <c r="O24" s="108">
        <f>MAX(E24:M24)</f>
        <v>1</v>
      </c>
      <c r="P24" s="16" t="str">
        <f>IF(O24&lt;=3,"OK!","Judge Training")</f>
        <v>OK!</v>
      </c>
    </row>
    <row r="25" spans="1:16" s="11" customFormat="1" ht="17.149999999999999" customHeight="1">
      <c r="A25" s="13"/>
      <c r="B25" s="14"/>
      <c r="C25" s="14" t="str">
        <f>'INPUT Data'!C99</f>
        <v>E</v>
      </c>
      <c r="D25" s="14" t="s">
        <v>2</v>
      </c>
      <c r="E25" s="15">
        <f>1+((('INPUT Data'!E8-Table!D$7)^2+('INPUT Data'!E100-Table!D$67)^2)/4)</f>
        <v>1</v>
      </c>
      <c r="F25" s="15">
        <f>1+((('INPUT Data'!F8-Table!E$7)^2+('INPUT Data'!F100-Table!E$67)^2)/4)</f>
        <v>1</v>
      </c>
      <c r="G25" s="15">
        <f>1+((('INPUT Data'!G8-Table!F$7)^2+('INPUT Data'!G100-Table!F$67)^2)/4)</f>
        <v>1</v>
      </c>
      <c r="H25" s="15">
        <f>1+((('INPUT Data'!H8-Table!G$7)^2+('INPUT Data'!H100-Table!G$67)^2)/4)</f>
        <v>1</v>
      </c>
      <c r="I25" s="15">
        <f>1+((('INPUT Data'!I8-Table!H$7)^2+('INPUT Data'!I100-Table!H$67)^2)/4)</f>
        <v>1</v>
      </c>
      <c r="J25" s="15">
        <f>1+((('INPUT Data'!J8-Table!I$7)^2+('INPUT Data'!J100-Table!I$67)^2)/4)</f>
        <v>1</v>
      </c>
      <c r="K25" s="15">
        <f>1+((('INPUT Data'!K8-Table!J$7)^2+('INPUT Data'!K100-Table!J$67)^2)/4)</f>
        <v>1</v>
      </c>
      <c r="L25" s="15">
        <f>1+((('INPUT Data'!L8-Table!K$7)^2+('INPUT Data'!L100-Table!K$67)^2)/4)</f>
        <v>1</v>
      </c>
      <c r="M25" s="15">
        <f>1+((('INPUT Data'!M8-Table!L$7)^2+('INPUT Data'!M100-Table!L$67)^2)/4)</f>
        <v>1</v>
      </c>
      <c r="N25" s="107">
        <f t="shared" ref="N25:N43" si="3">MEDIAN(E25:M25)</f>
        <v>1</v>
      </c>
      <c r="O25" s="108">
        <f t="shared" ref="O25:O43" si="4">MAX(E25:M25)</f>
        <v>1</v>
      </c>
      <c r="P25" s="16" t="str">
        <f t="shared" ref="P25:P43" si="5">IF(O25&lt;=3,"OK!","Judge Training")</f>
        <v>OK!</v>
      </c>
    </row>
    <row r="26" spans="1:16" s="11" customFormat="1" ht="17.149999999999999" customHeight="1">
      <c r="A26" s="13"/>
      <c r="B26" s="14"/>
      <c r="C26" s="14"/>
      <c r="D26" s="14" t="s">
        <v>3</v>
      </c>
      <c r="E26" s="15">
        <f>1+((('INPUT Data'!E9-Table!D$7)^2+('INPUT Data'!E101-Table!D$67)^2)/4)</f>
        <v>1</v>
      </c>
      <c r="F26" s="15">
        <f>1+((('INPUT Data'!F9-Table!E$7)^2+('INPUT Data'!F101-Table!E$67)^2)/4)</f>
        <v>1</v>
      </c>
      <c r="G26" s="15">
        <f>1+((('INPUT Data'!G9-Table!F$7)^2+('INPUT Data'!G101-Table!F$67)^2)/4)</f>
        <v>1</v>
      </c>
      <c r="H26" s="15">
        <f>1+((('INPUT Data'!H9-Table!G$7)^2+('INPUT Data'!H101-Table!G$67)^2)/4)</f>
        <v>1</v>
      </c>
      <c r="I26" s="15">
        <f>1+((('INPUT Data'!I9-Table!H$7)^2+('INPUT Data'!I101-Table!H$67)^2)/4)</f>
        <v>1</v>
      </c>
      <c r="J26" s="15">
        <f>1+((('INPUT Data'!J9-Table!I$7)^2+('INPUT Data'!J101-Table!I$67)^2)/4)</f>
        <v>1</v>
      </c>
      <c r="K26" s="15">
        <f>1+((('INPUT Data'!K9-Table!J$7)^2+('INPUT Data'!K101-Table!J$67)^2)/4)</f>
        <v>1</v>
      </c>
      <c r="L26" s="15">
        <f>1+((('INPUT Data'!L9-Table!K$7)^2+('INPUT Data'!L101-Table!K$67)^2)/4)</f>
        <v>1</v>
      </c>
      <c r="M26" s="15">
        <f>1+((('INPUT Data'!M9-Table!L$7)^2+('INPUT Data'!M101-Table!L$67)^2)/4)</f>
        <v>1</v>
      </c>
      <c r="N26" s="107">
        <f t="shared" si="3"/>
        <v>1</v>
      </c>
      <c r="O26" s="108">
        <f t="shared" si="4"/>
        <v>1</v>
      </c>
      <c r="P26" s="16" t="str">
        <f t="shared" si="5"/>
        <v>OK!</v>
      </c>
    </row>
    <row r="27" spans="1:16" s="11" customFormat="1" ht="17.149999999999999" customHeight="1">
      <c r="A27" s="13"/>
      <c r="B27" s="14"/>
      <c r="C27" s="14"/>
      <c r="D27" s="14" t="s">
        <v>4</v>
      </c>
      <c r="E27" s="15">
        <f>1+((('INPUT Data'!E10-Table!D$7)^2+('INPUT Data'!E102-Table!D$67)^2)/4)</f>
        <v>1</v>
      </c>
      <c r="F27" s="15">
        <f>1+((('INPUT Data'!F10-Table!E$7)^2+('INPUT Data'!F102-Table!E$67)^2)/4)</f>
        <v>1</v>
      </c>
      <c r="G27" s="15">
        <f>1+((('INPUT Data'!G10-Table!F$7)^2+('INPUT Data'!G102-Table!F$67)^2)/4)</f>
        <v>1</v>
      </c>
      <c r="H27" s="15">
        <f>1+((('INPUT Data'!H10-Table!G$7)^2+('INPUT Data'!H102-Table!G$67)^2)/4)</f>
        <v>1</v>
      </c>
      <c r="I27" s="15">
        <f>1+((('INPUT Data'!I10-Table!H$7)^2+('INPUT Data'!I102-Table!H$67)^2)/4)</f>
        <v>1</v>
      </c>
      <c r="J27" s="15">
        <f>1+((('INPUT Data'!J10-Table!I$7)^2+('INPUT Data'!J102-Table!I$67)^2)/4)</f>
        <v>1</v>
      </c>
      <c r="K27" s="15">
        <f>1+((('INPUT Data'!K10-Table!J$7)^2+('INPUT Data'!K102-Table!J$67)^2)/4)</f>
        <v>1</v>
      </c>
      <c r="L27" s="15">
        <f>1+((('INPUT Data'!L10-Table!K$7)^2+('INPUT Data'!L102-Table!K$67)^2)/4)</f>
        <v>1</v>
      </c>
      <c r="M27" s="15">
        <f>1+((('INPUT Data'!M10-Table!L$7)^2+('INPUT Data'!M102-Table!L$67)^2)/4)</f>
        <v>1</v>
      </c>
      <c r="N27" s="107">
        <f t="shared" si="3"/>
        <v>1</v>
      </c>
      <c r="O27" s="108">
        <f t="shared" si="4"/>
        <v>1</v>
      </c>
      <c r="P27" s="16" t="str">
        <f t="shared" si="5"/>
        <v>OK!</v>
      </c>
    </row>
    <row r="28" spans="1:16" s="11" customFormat="1" ht="17.149999999999999" customHeight="1">
      <c r="A28" s="13"/>
      <c r="B28" s="14"/>
      <c r="C28" s="14"/>
      <c r="D28" s="14" t="s">
        <v>5</v>
      </c>
      <c r="E28" s="15">
        <f>1+((('INPUT Data'!E11-Table!D$7)^2+('INPUT Data'!E103-Table!D$67)^2)/4)</f>
        <v>1</v>
      </c>
      <c r="F28" s="15">
        <f>1+((('INPUT Data'!F11-Table!E$7)^2+('INPUT Data'!F103-Table!E$67)^2)/4)</f>
        <v>1</v>
      </c>
      <c r="G28" s="15">
        <f>1+((('INPUT Data'!G11-Table!F$7)^2+('INPUT Data'!G103-Table!F$67)^2)/4)</f>
        <v>1</v>
      </c>
      <c r="H28" s="15">
        <f>1+((('INPUT Data'!H11-Table!G$7)^2+('INPUT Data'!H103-Table!G$67)^2)/4)</f>
        <v>1</v>
      </c>
      <c r="I28" s="15">
        <f>1+((('INPUT Data'!I11-Table!H$7)^2+('INPUT Data'!I103-Table!H$67)^2)/4)</f>
        <v>1</v>
      </c>
      <c r="J28" s="15">
        <f>1+((('INPUT Data'!J11-Table!I$7)^2+('INPUT Data'!J103-Table!I$67)^2)/4)</f>
        <v>1</v>
      </c>
      <c r="K28" s="15">
        <f>1+((('INPUT Data'!K11-Table!J$7)^2+('INPUT Data'!K103-Table!J$67)^2)/4)</f>
        <v>1</v>
      </c>
      <c r="L28" s="15">
        <f>1+((('INPUT Data'!L11-Table!K$7)^2+('INPUT Data'!L103-Table!K$67)^2)/4)</f>
        <v>1</v>
      </c>
      <c r="M28" s="15">
        <f>1+((('INPUT Data'!M11-Table!L$7)^2+('INPUT Data'!M103-Table!L$67)^2)/4)</f>
        <v>1</v>
      </c>
      <c r="N28" s="107">
        <f t="shared" si="3"/>
        <v>1</v>
      </c>
      <c r="O28" s="108">
        <f t="shared" si="4"/>
        <v>1</v>
      </c>
      <c r="P28" s="16" t="str">
        <f t="shared" si="5"/>
        <v>OK!</v>
      </c>
    </row>
    <row r="29" spans="1:16" s="11" customFormat="1" ht="17.149999999999999" customHeight="1">
      <c r="A29" s="13"/>
      <c r="B29" s="14"/>
      <c r="C29" s="14"/>
      <c r="D29" s="14" t="s">
        <v>6</v>
      </c>
      <c r="E29" s="15">
        <f>1+((('INPUT Data'!E12-Table!D$7)^2+('INPUT Data'!E104-Table!D$67)^2)/4)</f>
        <v>1</v>
      </c>
      <c r="F29" s="15">
        <f>1+((('INPUT Data'!F12-Table!E$7)^2+('INPUT Data'!F104-Table!E$67)^2)/4)</f>
        <v>1</v>
      </c>
      <c r="G29" s="15">
        <f>1+((('INPUT Data'!G12-Table!F$7)^2+('INPUT Data'!G104-Table!F$67)^2)/4)</f>
        <v>1</v>
      </c>
      <c r="H29" s="15">
        <f>1+((('INPUT Data'!H12-Table!G$7)^2+('INPUT Data'!H104-Table!G$67)^2)/4)</f>
        <v>1</v>
      </c>
      <c r="I29" s="15">
        <f>1+((('INPUT Data'!I12-Table!H$7)^2+('INPUT Data'!I104-Table!H$67)^2)/4)</f>
        <v>1</v>
      </c>
      <c r="J29" s="15">
        <f>1+((('INPUT Data'!J12-Table!I$7)^2+('INPUT Data'!J104-Table!I$67)^2)/4)</f>
        <v>1</v>
      </c>
      <c r="K29" s="15">
        <f>1+((('INPUT Data'!K12-Table!J$7)^2+('INPUT Data'!K104-Table!J$67)^2)/4)</f>
        <v>1</v>
      </c>
      <c r="L29" s="15">
        <f>1+((('INPUT Data'!L12-Table!K$7)^2+('INPUT Data'!L104-Table!K$67)^2)/4)</f>
        <v>1</v>
      </c>
      <c r="M29" s="15">
        <f>1+((('INPUT Data'!M12-Table!L$7)^2+('INPUT Data'!M104-Table!L$67)^2)/4)</f>
        <v>1</v>
      </c>
      <c r="N29" s="107">
        <f t="shared" si="3"/>
        <v>1</v>
      </c>
      <c r="O29" s="108">
        <f t="shared" si="4"/>
        <v>1</v>
      </c>
      <c r="P29" s="16" t="str">
        <f t="shared" si="5"/>
        <v>OK!</v>
      </c>
    </row>
    <row r="30" spans="1:16" s="11" customFormat="1" ht="17.149999999999999" customHeight="1">
      <c r="A30" s="13"/>
      <c r="B30" s="14"/>
      <c r="C30" s="14"/>
      <c r="D30" s="14" t="s">
        <v>7</v>
      </c>
      <c r="E30" s="15">
        <f>1+((('INPUT Data'!E13-Table!D$7)^2+('INPUT Data'!E105-Table!D$67)^2)/4)</f>
        <v>1</v>
      </c>
      <c r="F30" s="15">
        <f>1+((('INPUT Data'!F13-Table!E$7)^2+('INPUT Data'!F105-Table!E$67)^2)/4)</f>
        <v>1</v>
      </c>
      <c r="G30" s="15">
        <f>1+((('INPUT Data'!G13-Table!F$7)^2+('INPUT Data'!G105-Table!F$67)^2)/4)</f>
        <v>1</v>
      </c>
      <c r="H30" s="15">
        <f>1+((('INPUT Data'!H13-Table!G$7)^2+('INPUT Data'!H105-Table!G$67)^2)/4)</f>
        <v>1</v>
      </c>
      <c r="I30" s="15">
        <f>1+((('INPUT Data'!I13-Table!H$7)^2+('INPUT Data'!I105-Table!H$67)^2)/4)</f>
        <v>1</v>
      </c>
      <c r="J30" s="15">
        <f>1+((('INPUT Data'!J13-Table!I$7)^2+('INPUT Data'!J105-Table!I$67)^2)/4)</f>
        <v>1</v>
      </c>
      <c r="K30" s="15">
        <f>1+((('INPUT Data'!K13-Table!J$7)^2+('INPUT Data'!K105-Table!J$67)^2)/4)</f>
        <v>1</v>
      </c>
      <c r="L30" s="15">
        <f>1+((('INPUT Data'!L13-Table!K$7)^2+('INPUT Data'!L105-Table!K$67)^2)/4)</f>
        <v>1</v>
      </c>
      <c r="M30" s="15">
        <f>1+((('INPUT Data'!M13-Table!L$7)^2+('INPUT Data'!M105-Table!L$67)^2)/4)</f>
        <v>1</v>
      </c>
      <c r="N30" s="107">
        <f t="shared" si="3"/>
        <v>1</v>
      </c>
      <c r="O30" s="108">
        <f t="shared" si="4"/>
        <v>1</v>
      </c>
      <c r="P30" s="16" t="str">
        <f t="shared" si="5"/>
        <v>OK!</v>
      </c>
    </row>
    <row r="31" spans="1:16" s="11" customFormat="1" ht="17.149999999999999" customHeight="1">
      <c r="A31" s="13"/>
      <c r="B31" s="14"/>
      <c r="C31" s="14"/>
      <c r="D31" s="14" t="s">
        <v>8</v>
      </c>
      <c r="E31" s="15">
        <f>1+((('INPUT Data'!E14-Table!D$7)^2+('INPUT Data'!E106-Table!D$67)^2)/4)</f>
        <v>1</v>
      </c>
      <c r="F31" s="15">
        <f>1+((('INPUT Data'!F14-Table!E$7)^2+('INPUT Data'!F106-Table!E$67)^2)/4)</f>
        <v>1</v>
      </c>
      <c r="G31" s="15">
        <f>1+((('INPUT Data'!G14-Table!F$7)^2+('INPUT Data'!G106-Table!F$67)^2)/4)</f>
        <v>1</v>
      </c>
      <c r="H31" s="15">
        <f>1+((('INPUT Data'!H14-Table!G$7)^2+('INPUT Data'!H106-Table!G$67)^2)/4)</f>
        <v>1</v>
      </c>
      <c r="I31" s="15">
        <f>1+((('INPUT Data'!I14-Table!H$7)^2+('INPUT Data'!I106-Table!H$67)^2)/4)</f>
        <v>1</v>
      </c>
      <c r="J31" s="15">
        <f>1+((('INPUT Data'!J14-Table!I$7)^2+('INPUT Data'!J106-Table!I$67)^2)/4)</f>
        <v>1</v>
      </c>
      <c r="K31" s="15">
        <f>1+((('INPUT Data'!K14-Table!J$7)^2+('INPUT Data'!K106-Table!J$67)^2)/4)</f>
        <v>1</v>
      </c>
      <c r="L31" s="15">
        <f>1+((('INPUT Data'!L14-Table!K$7)^2+('INPUT Data'!L106-Table!K$67)^2)/4)</f>
        <v>1</v>
      </c>
      <c r="M31" s="15">
        <f>1+((('INPUT Data'!M14-Table!L$7)^2+('INPUT Data'!M106-Table!L$67)^2)/4)</f>
        <v>1</v>
      </c>
      <c r="N31" s="107">
        <f t="shared" si="3"/>
        <v>1</v>
      </c>
      <c r="O31" s="108">
        <f t="shared" si="4"/>
        <v>1</v>
      </c>
      <c r="P31" s="16" t="str">
        <f t="shared" si="5"/>
        <v>OK!</v>
      </c>
    </row>
    <row r="32" spans="1:16" s="11" customFormat="1" ht="17.149999999999999" customHeight="1">
      <c r="A32" s="13"/>
      <c r="B32" s="14"/>
      <c r="C32" s="14"/>
      <c r="D32" s="14" t="s">
        <v>9</v>
      </c>
      <c r="E32" s="15">
        <f>1+((('INPUT Data'!E15-Table!D$7)^2+('INPUT Data'!E107-Table!D$67)^2)/4)</f>
        <v>2.25</v>
      </c>
      <c r="F32" s="15">
        <f>1+((('INPUT Data'!F15-Table!E$7)^2+('INPUT Data'!F107-Table!E$67)^2)/4)</f>
        <v>2.25</v>
      </c>
      <c r="G32" s="15">
        <f>1+((('INPUT Data'!G15-Table!F$7)^2+('INPUT Data'!G107-Table!F$67)^2)/4)</f>
        <v>2.25</v>
      </c>
      <c r="H32" s="15">
        <f>1+((('INPUT Data'!H15-Table!G$7)^2+('INPUT Data'!H107-Table!G$67)^2)/4)</f>
        <v>2.25</v>
      </c>
      <c r="I32" s="15">
        <f>1+((('INPUT Data'!I15-Table!H$7)^2+('INPUT Data'!I107-Table!H$67)^2)/4)</f>
        <v>2.25</v>
      </c>
      <c r="J32" s="15">
        <f>1+((('INPUT Data'!J15-Table!I$7)^2+('INPUT Data'!J107-Table!I$67)^2)/4)</f>
        <v>2.25</v>
      </c>
      <c r="K32" s="15">
        <f>1+((('INPUT Data'!K15-Table!J$7)^2+('INPUT Data'!K107-Table!J$67)^2)/4)</f>
        <v>2.25</v>
      </c>
      <c r="L32" s="15">
        <f>1+((('INPUT Data'!L15-Table!K$7)^2+('INPUT Data'!L107-Table!K$67)^2)/4)</f>
        <v>2.25</v>
      </c>
      <c r="M32" s="15">
        <f>1+((('INPUT Data'!M15-Table!L$7)^2+('INPUT Data'!M107-Table!L$67)^2)/4)</f>
        <v>2.25</v>
      </c>
      <c r="N32" s="107">
        <f t="shared" si="3"/>
        <v>2.25</v>
      </c>
      <c r="O32" s="108">
        <f t="shared" si="4"/>
        <v>2.25</v>
      </c>
      <c r="P32" s="16" t="str">
        <f t="shared" si="5"/>
        <v>OK!</v>
      </c>
    </row>
    <row r="33" spans="1:16" s="11" customFormat="1" ht="17.149999999999999" customHeight="1">
      <c r="A33" s="13"/>
      <c r="B33" s="14"/>
      <c r="C33" s="14"/>
      <c r="D33" s="14" t="s">
        <v>11</v>
      </c>
      <c r="E33" s="15">
        <f>1+((('INPUT Data'!E16-Table!D$7)^2+('INPUT Data'!E108-Table!D$67)^2)/4)</f>
        <v>2.25</v>
      </c>
      <c r="F33" s="15">
        <f>1+((('INPUT Data'!F16-Table!E$7)^2+('INPUT Data'!F108-Table!E$67)^2)/4)</f>
        <v>2.25</v>
      </c>
      <c r="G33" s="15">
        <f>1+((('INPUT Data'!G16-Table!F$7)^2+('INPUT Data'!G108-Table!F$67)^2)/4)</f>
        <v>2.25</v>
      </c>
      <c r="H33" s="15">
        <f>1+((('INPUT Data'!H16-Table!G$7)^2+('INPUT Data'!H108-Table!G$67)^2)/4)</f>
        <v>2.25</v>
      </c>
      <c r="I33" s="15">
        <f>1+((('INPUT Data'!I16-Table!H$7)^2+('INPUT Data'!I108-Table!H$67)^2)/4)</f>
        <v>2.25</v>
      </c>
      <c r="J33" s="15">
        <f>1+((('INPUT Data'!J16-Table!I$7)^2+('INPUT Data'!J108-Table!I$67)^2)/4)</f>
        <v>2.25</v>
      </c>
      <c r="K33" s="15">
        <f>1+((('INPUT Data'!K16-Table!J$7)^2+('INPUT Data'!K108-Table!J$67)^2)/4)</f>
        <v>2.25</v>
      </c>
      <c r="L33" s="15">
        <f>1+((('INPUT Data'!L16-Table!K$7)^2+('INPUT Data'!L108-Table!K$67)^2)/4)</f>
        <v>2.25</v>
      </c>
      <c r="M33" s="15">
        <f>1+((('INPUT Data'!M16-Table!L$7)^2+('INPUT Data'!M108-Table!L$67)^2)/4)</f>
        <v>2.25</v>
      </c>
      <c r="N33" s="107">
        <f t="shared" si="3"/>
        <v>2.25</v>
      </c>
      <c r="O33" s="108">
        <f t="shared" si="4"/>
        <v>2.25</v>
      </c>
      <c r="P33" s="16" t="str">
        <f t="shared" si="5"/>
        <v>OK!</v>
      </c>
    </row>
    <row r="34" spans="1:16" s="11" customFormat="1" ht="17.149999999999999" customHeight="1">
      <c r="A34" s="13"/>
      <c r="B34" s="14"/>
      <c r="C34" s="14"/>
      <c r="D34" s="14" t="s">
        <v>12</v>
      </c>
      <c r="E34" s="15">
        <f>1+((('INPUT Data'!E17-Table!D$7)^2+('INPUT Data'!E109-Table!D$67)^2)/4)</f>
        <v>2.25</v>
      </c>
      <c r="F34" s="15">
        <f>1+((('INPUT Data'!F17-Table!E$7)^2+('INPUT Data'!F109-Table!E$67)^2)/4)</f>
        <v>2.25</v>
      </c>
      <c r="G34" s="15">
        <f>1+((('INPUT Data'!G17-Table!F$7)^2+('INPUT Data'!G109-Table!F$67)^2)/4)</f>
        <v>2.25</v>
      </c>
      <c r="H34" s="15">
        <f>1+((('INPUT Data'!H17-Table!G$7)^2+('INPUT Data'!H109-Table!G$67)^2)/4)</f>
        <v>2.25</v>
      </c>
      <c r="I34" s="15">
        <f>1+((('INPUT Data'!I17-Table!H$7)^2+('INPUT Data'!I109-Table!H$67)^2)/4)</f>
        <v>2.25</v>
      </c>
      <c r="J34" s="15">
        <f>1+((('INPUT Data'!J17-Table!I$7)^2+('INPUT Data'!J109-Table!I$67)^2)/4)</f>
        <v>2.25</v>
      </c>
      <c r="K34" s="15">
        <f>1+((('INPUT Data'!K17-Table!J$7)^2+('INPUT Data'!K109-Table!J$67)^2)/4)</f>
        <v>2.25</v>
      </c>
      <c r="L34" s="15">
        <f>1+((('INPUT Data'!L17-Table!K$7)^2+('INPUT Data'!L109-Table!K$67)^2)/4)</f>
        <v>2.25</v>
      </c>
      <c r="M34" s="15">
        <f>1+((('INPUT Data'!M17-Table!L$7)^2+('INPUT Data'!M109-Table!L$67)^2)/4)</f>
        <v>2.25</v>
      </c>
      <c r="N34" s="107">
        <f t="shared" si="3"/>
        <v>2.25</v>
      </c>
      <c r="O34" s="108">
        <f t="shared" si="4"/>
        <v>2.25</v>
      </c>
      <c r="P34" s="16" t="str">
        <f t="shared" si="5"/>
        <v>OK!</v>
      </c>
    </row>
    <row r="35" spans="1:16" s="11" customFormat="1" ht="17.149999999999999" customHeight="1">
      <c r="A35" s="22"/>
      <c r="B35" s="23"/>
      <c r="C35" s="23"/>
      <c r="D35" s="23" t="s">
        <v>10</v>
      </c>
      <c r="E35" s="15">
        <f>1+((('INPUT Data'!E18-Table!D$7)^2+('INPUT Data'!E110-Table!D$67)^2)/4)</f>
        <v>2.25</v>
      </c>
      <c r="F35" s="15">
        <f>1+((('INPUT Data'!F18-Table!E$7)^2+('INPUT Data'!F110-Table!E$67)^2)/4)</f>
        <v>2.25</v>
      </c>
      <c r="G35" s="15">
        <f>1+((('INPUT Data'!G18-Table!F$7)^2+('INPUT Data'!G110-Table!F$67)^2)/4)</f>
        <v>2.25</v>
      </c>
      <c r="H35" s="15">
        <f>1+((('INPUT Data'!H18-Table!G$7)^2+('INPUT Data'!H110-Table!G$67)^2)/4)</f>
        <v>2.25</v>
      </c>
      <c r="I35" s="15">
        <f>1+((('INPUT Data'!I18-Table!H$7)^2+('INPUT Data'!I110-Table!H$67)^2)/4)</f>
        <v>2.25</v>
      </c>
      <c r="J35" s="15">
        <f>1+((('INPUT Data'!J18-Table!I$7)^2+('INPUT Data'!J110-Table!I$67)^2)/4)</f>
        <v>2.25</v>
      </c>
      <c r="K35" s="15">
        <f>1+((('INPUT Data'!K18-Table!J$7)^2+('INPUT Data'!K110-Table!J$67)^2)/4)</f>
        <v>2.25</v>
      </c>
      <c r="L35" s="15">
        <f>1+((('INPUT Data'!L18-Table!K$7)^2+('INPUT Data'!L110-Table!K$67)^2)/4)</f>
        <v>2.25</v>
      </c>
      <c r="M35" s="15">
        <f>1+((('INPUT Data'!M18-Table!L$7)^2+('INPUT Data'!M110-Table!L$67)^2)/4)</f>
        <v>2.25</v>
      </c>
      <c r="N35" s="107">
        <f t="shared" si="3"/>
        <v>2.25</v>
      </c>
      <c r="O35" s="108">
        <f t="shared" si="4"/>
        <v>2.25</v>
      </c>
      <c r="P35" s="16" t="str">
        <f t="shared" si="5"/>
        <v>OK!</v>
      </c>
    </row>
    <row r="36" spans="1:16" s="11" customFormat="1" ht="17.149999999999999" customHeight="1">
      <c r="A36" s="22"/>
      <c r="B36" s="23"/>
      <c r="C36" s="23"/>
      <c r="D36" s="23" t="s">
        <v>54</v>
      </c>
      <c r="E36" s="15">
        <f>1+((('INPUT Data'!E19-Table!D$7)^2+('INPUT Data'!E111-Table!D$67)^2)/4)</f>
        <v>2.25</v>
      </c>
      <c r="F36" s="15">
        <f>1+((('INPUT Data'!F19-Table!E$7)^2+('INPUT Data'!F111-Table!E$67)^2)/4)</f>
        <v>2.25</v>
      </c>
      <c r="G36" s="15">
        <f>1+((('INPUT Data'!G19-Table!F$7)^2+('INPUT Data'!G111-Table!F$67)^2)/4)</f>
        <v>2.25</v>
      </c>
      <c r="H36" s="15">
        <f>1+((('INPUT Data'!H19-Table!G$7)^2+('INPUT Data'!H111-Table!G$67)^2)/4)</f>
        <v>2.25</v>
      </c>
      <c r="I36" s="15">
        <f>1+((('INPUT Data'!I19-Table!H$7)^2+('INPUT Data'!I111-Table!H$67)^2)/4)</f>
        <v>2.25</v>
      </c>
      <c r="J36" s="15">
        <f>1+((('INPUT Data'!J19-Table!I$7)^2+('INPUT Data'!J111-Table!I$67)^2)/4)</f>
        <v>2.25</v>
      </c>
      <c r="K36" s="15">
        <f>1+((('INPUT Data'!K19-Table!J$7)^2+('INPUT Data'!K111-Table!J$67)^2)/4)</f>
        <v>2.25</v>
      </c>
      <c r="L36" s="15">
        <f>1+((('INPUT Data'!L19-Table!K$7)^2+('INPUT Data'!L111-Table!K$67)^2)/4)</f>
        <v>2.25</v>
      </c>
      <c r="M36" s="15">
        <f>1+((('INPUT Data'!M19-Table!L$7)^2+('INPUT Data'!M111-Table!L$67)^2)/4)</f>
        <v>2.25</v>
      </c>
      <c r="N36" s="107">
        <f t="shared" si="3"/>
        <v>2.25</v>
      </c>
      <c r="O36" s="108">
        <f t="shared" si="4"/>
        <v>2.25</v>
      </c>
      <c r="P36" s="16" t="str">
        <f t="shared" si="5"/>
        <v>OK!</v>
      </c>
    </row>
    <row r="37" spans="1:16" s="11" customFormat="1" ht="17.149999999999999" customHeight="1">
      <c r="A37" s="22"/>
      <c r="B37" s="23"/>
      <c r="C37" s="23"/>
      <c r="D37" s="23" t="s">
        <v>55</v>
      </c>
      <c r="E37" s="15">
        <f>1+((('INPUT Data'!E20-Table!D$7)^2+('INPUT Data'!E112-Table!D$67)^2)/4)</f>
        <v>2.25</v>
      </c>
      <c r="F37" s="15">
        <f>1+((('INPUT Data'!F20-Table!E$7)^2+('INPUT Data'!F112-Table!E$67)^2)/4)</f>
        <v>2.25</v>
      </c>
      <c r="G37" s="15">
        <f>1+((('INPUT Data'!G20-Table!F$7)^2+('INPUT Data'!G112-Table!F$67)^2)/4)</f>
        <v>2.25</v>
      </c>
      <c r="H37" s="15">
        <f>1+((('INPUT Data'!H20-Table!G$7)^2+('INPUT Data'!H112-Table!G$67)^2)/4)</f>
        <v>2.25</v>
      </c>
      <c r="I37" s="15">
        <f>1+((('INPUT Data'!I20-Table!H$7)^2+('INPUT Data'!I112-Table!H$67)^2)/4)</f>
        <v>2.25</v>
      </c>
      <c r="J37" s="15">
        <f>1+((('INPUT Data'!J20-Table!I$7)^2+('INPUT Data'!J112-Table!I$67)^2)/4)</f>
        <v>2.25</v>
      </c>
      <c r="K37" s="15">
        <f>1+((('INPUT Data'!K20-Table!J$7)^2+('INPUT Data'!K112-Table!J$67)^2)/4)</f>
        <v>2.25</v>
      </c>
      <c r="L37" s="15">
        <f>1+((('INPUT Data'!L20-Table!K$7)^2+('INPUT Data'!L112-Table!K$67)^2)/4)</f>
        <v>2.25</v>
      </c>
      <c r="M37" s="15">
        <f>1+((('INPUT Data'!M20-Table!L$7)^2+('INPUT Data'!M112-Table!L$67)^2)/4)</f>
        <v>2.25</v>
      </c>
      <c r="N37" s="107">
        <f t="shared" si="3"/>
        <v>2.25</v>
      </c>
      <c r="O37" s="108">
        <f t="shared" si="4"/>
        <v>2.25</v>
      </c>
      <c r="P37" s="16" t="str">
        <f t="shared" si="5"/>
        <v>OK!</v>
      </c>
    </row>
    <row r="38" spans="1:16" s="11" customFormat="1" ht="17.149999999999999" customHeight="1">
      <c r="A38" s="22"/>
      <c r="B38" s="23"/>
      <c r="C38" s="23"/>
      <c r="D38" s="23" t="s">
        <v>56</v>
      </c>
      <c r="E38" s="15">
        <f>1+((('INPUT Data'!E21-Table!D$7)^2+('INPUT Data'!E113-Table!D$67)^2)/4)</f>
        <v>2.25</v>
      </c>
      <c r="F38" s="15">
        <f>1+((('INPUT Data'!F21-Table!E$7)^2+('INPUT Data'!F113-Table!E$67)^2)/4)</f>
        <v>2.25</v>
      </c>
      <c r="G38" s="15">
        <f>1+((('INPUT Data'!G21-Table!F$7)^2+('INPUT Data'!G113-Table!F$67)^2)/4)</f>
        <v>2.25</v>
      </c>
      <c r="H38" s="15">
        <f>1+((('INPUT Data'!H21-Table!G$7)^2+('INPUT Data'!H113-Table!G$67)^2)/4)</f>
        <v>2.25</v>
      </c>
      <c r="I38" s="15">
        <f>1+((('INPUT Data'!I21-Table!H$7)^2+('INPUT Data'!I113-Table!H$67)^2)/4)</f>
        <v>2.25</v>
      </c>
      <c r="J38" s="15">
        <f>1+((('INPUT Data'!J21-Table!I$7)^2+('INPUT Data'!J113-Table!I$67)^2)/4)</f>
        <v>2.25</v>
      </c>
      <c r="K38" s="15">
        <f>1+((('INPUT Data'!K21-Table!J$7)^2+('INPUT Data'!K113-Table!J$67)^2)/4)</f>
        <v>2.25</v>
      </c>
      <c r="L38" s="15">
        <f>1+((('INPUT Data'!L21-Table!K$7)^2+('INPUT Data'!L113-Table!K$67)^2)/4)</f>
        <v>2.25</v>
      </c>
      <c r="M38" s="15">
        <f>1+((('INPUT Data'!M21-Table!L$7)^2+('INPUT Data'!M113-Table!L$67)^2)/4)</f>
        <v>2.25</v>
      </c>
      <c r="N38" s="107">
        <f t="shared" si="3"/>
        <v>2.25</v>
      </c>
      <c r="O38" s="108">
        <f t="shared" si="4"/>
        <v>2.25</v>
      </c>
      <c r="P38" s="16" t="str">
        <f t="shared" si="5"/>
        <v>OK!</v>
      </c>
    </row>
    <row r="39" spans="1:16" s="11" customFormat="1" ht="17.149999999999999" customHeight="1">
      <c r="A39" s="22"/>
      <c r="B39" s="23"/>
      <c r="C39" s="23"/>
      <c r="D39" s="23" t="s">
        <v>57</v>
      </c>
      <c r="E39" s="15">
        <f>1+((('INPUT Data'!E22-Table!D$7)^2+('INPUT Data'!E114-Table!D$67)^2)/4)</f>
        <v>2.25</v>
      </c>
      <c r="F39" s="15">
        <f>1+((('INPUT Data'!F22-Table!E$7)^2+('INPUT Data'!F114-Table!E$67)^2)/4)</f>
        <v>2.25</v>
      </c>
      <c r="G39" s="15">
        <f>1+((('INPUT Data'!G22-Table!F$7)^2+('INPUT Data'!G114-Table!F$67)^2)/4)</f>
        <v>2.25</v>
      </c>
      <c r="H39" s="15">
        <f>1+((('INPUT Data'!H22-Table!G$7)^2+('INPUT Data'!H114-Table!G$67)^2)/4)</f>
        <v>2.25</v>
      </c>
      <c r="I39" s="15">
        <f>1+((('INPUT Data'!I22-Table!H$7)^2+('INPUT Data'!I114-Table!H$67)^2)/4)</f>
        <v>2.25</v>
      </c>
      <c r="J39" s="15">
        <f>1+((('INPUT Data'!J22-Table!I$7)^2+('INPUT Data'!J114-Table!I$67)^2)/4)</f>
        <v>2.25</v>
      </c>
      <c r="K39" s="15">
        <f>1+((('INPUT Data'!K22-Table!J$7)^2+('INPUT Data'!K114-Table!J$67)^2)/4)</f>
        <v>2.25</v>
      </c>
      <c r="L39" s="15">
        <f>1+((('INPUT Data'!L22-Table!K$7)^2+('INPUT Data'!L114-Table!K$67)^2)/4)</f>
        <v>2.25</v>
      </c>
      <c r="M39" s="15">
        <f>1+((('INPUT Data'!M22-Table!L$7)^2+('INPUT Data'!M114-Table!L$67)^2)/4)</f>
        <v>2.25</v>
      </c>
      <c r="N39" s="107">
        <f t="shared" si="3"/>
        <v>2.25</v>
      </c>
      <c r="O39" s="108">
        <f t="shared" si="4"/>
        <v>2.25</v>
      </c>
      <c r="P39" s="16" t="str">
        <f t="shared" si="5"/>
        <v>OK!</v>
      </c>
    </row>
    <row r="40" spans="1:16" s="11" customFormat="1" ht="17.149999999999999" customHeight="1">
      <c r="A40" s="22"/>
      <c r="B40" s="23"/>
      <c r="C40" s="23"/>
      <c r="D40" s="23" t="s">
        <v>58</v>
      </c>
      <c r="E40" s="15">
        <f>1+((('INPUT Data'!E23-Table!D$7)^2+('INPUT Data'!E115-Table!D$67)^2)/4)</f>
        <v>2.25</v>
      </c>
      <c r="F40" s="15">
        <f>1+((('INPUT Data'!F23-Table!E$7)^2+('INPUT Data'!F115-Table!E$67)^2)/4)</f>
        <v>2.25</v>
      </c>
      <c r="G40" s="15">
        <f>1+((('INPUT Data'!G23-Table!F$7)^2+('INPUT Data'!G115-Table!F$67)^2)/4)</f>
        <v>2.25</v>
      </c>
      <c r="H40" s="15">
        <f>1+((('INPUT Data'!H23-Table!G$7)^2+('INPUT Data'!H115-Table!G$67)^2)/4)</f>
        <v>2.25</v>
      </c>
      <c r="I40" s="15">
        <f>1+((('INPUT Data'!I23-Table!H$7)^2+('INPUT Data'!I115-Table!H$67)^2)/4)</f>
        <v>2.25</v>
      </c>
      <c r="J40" s="15">
        <f>1+((('INPUT Data'!J23-Table!I$7)^2+('INPUT Data'!J115-Table!I$67)^2)/4)</f>
        <v>2.25</v>
      </c>
      <c r="K40" s="15">
        <f>1+((('INPUT Data'!K23-Table!J$7)^2+('INPUT Data'!K115-Table!J$67)^2)/4)</f>
        <v>2.25</v>
      </c>
      <c r="L40" s="15">
        <f>1+((('INPUT Data'!L23-Table!K$7)^2+('INPUT Data'!L115-Table!K$67)^2)/4)</f>
        <v>2.25</v>
      </c>
      <c r="M40" s="15">
        <f>1+((('INPUT Data'!M23-Table!L$7)^2+('INPUT Data'!M115-Table!L$67)^2)/4)</f>
        <v>2.25</v>
      </c>
      <c r="N40" s="107">
        <f t="shared" si="3"/>
        <v>2.25</v>
      </c>
      <c r="O40" s="108">
        <f t="shared" si="4"/>
        <v>2.25</v>
      </c>
      <c r="P40" s="16" t="str">
        <f t="shared" si="5"/>
        <v>OK!</v>
      </c>
    </row>
    <row r="41" spans="1:16" s="11" customFormat="1" ht="17.149999999999999" customHeight="1">
      <c r="A41" s="22"/>
      <c r="B41" s="23"/>
      <c r="C41" s="23"/>
      <c r="D41" s="23" t="s">
        <v>59</v>
      </c>
      <c r="E41" s="15">
        <f>1+((('INPUT Data'!E24-Table!D$7)^2+('INPUT Data'!E116-Table!D$67)^2)/4)</f>
        <v>2.25</v>
      </c>
      <c r="F41" s="15">
        <f>1+((('INPUT Data'!F24-Table!E$7)^2+('INPUT Data'!F116-Table!E$67)^2)/4)</f>
        <v>2.25</v>
      </c>
      <c r="G41" s="15">
        <f>1+((('INPUT Data'!G24-Table!F$7)^2+('INPUT Data'!G116-Table!F$67)^2)/4)</f>
        <v>2.25</v>
      </c>
      <c r="H41" s="15">
        <f>1+((('INPUT Data'!H24-Table!G$7)^2+('INPUT Data'!H116-Table!G$67)^2)/4)</f>
        <v>2.25</v>
      </c>
      <c r="I41" s="15">
        <f>1+((('INPUT Data'!I24-Table!H$7)^2+('INPUT Data'!I116-Table!H$67)^2)/4)</f>
        <v>2.25</v>
      </c>
      <c r="J41" s="15">
        <f>1+((('INPUT Data'!J24-Table!I$7)^2+('INPUT Data'!J116-Table!I$67)^2)/4)</f>
        <v>2.25</v>
      </c>
      <c r="K41" s="15">
        <f>1+((('INPUT Data'!K24-Table!J$7)^2+('INPUT Data'!K116-Table!J$67)^2)/4)</f>
        <v>2.25</v>
      </c>
      <c r="L41" s="15">
        <f>1+((('INPUT Data'!L24-Table!K$7)^2+('INPUT Data'!L116-Table!K$67)^2)/4)</f>
        <v>2.25</v>
      </c>
      <c r="M41" s="15">
        <f>1+((('INPUT Data'!M24-Table!L$7)^2+('INPUT Data'!M116-Table!L$67)^2)/4)</f>
        <v>2.25</v>
      </c>
      <c r="N41" s="107">
        <f t="shared" si="3"/>
        <v>2.25</v>
      </c>
      <c r="O41" s="108">
        <f t="shared" si="4"/>
        <v>2.25</v>
      </c>
      <c r="P41" s="16" t="str">
        <f t="shared" si="5"/>
        <v>OK!</v>
      </c>
    </row>
    <row r="42" spans="1:16" s="11" customFormat="1" ht="17.149999999999999" customHeight="1">
      <c r="A42" s="22"/>
      <c r="B42" s="23"/>
      <c r="C42" s="23"/>
      <c r="D42" s="23" t="s">
        <v>60</v>
      </c>
      <c r="E42" s="15">
        <f>1+((('INPUT Data'!E25-Table!D$7)^2+('INPUT Data'!E117-Table!D$67)^2)/4)</f>
        <v>2.25</v>
      </c>
      <c r="F42" s="15">
        <f>1+((('INPUT Data'!F25-Table!E$7)^2+('INPUT Data'!F117-Table!E$67)^2)/4)</f>
        <v>2.25</v>
      </c>
      <c r="G42" s="15">
        <f>1+((('INPUT Data'!G25-Table!F$7)^2+('INPUT Data'!G117-Table!F$67)^2)/4)</f>
        <v>2.25</v>
      </c>
      <c r="H42" s="15">
        <f>1+((('INPUT Data'!H25-Table!G$7)^2+('INPUT Data'!H117-Table!G$67)^2)/4)</f>
        <v>2.25</v>
      </c>
      <c r="I42" s="15">
        <f>1+((('INPUT Data'!I25-Table!H$7)^2+('INPUT Data'!I117-Table!H$67)^2)/4)</f>
        <v>2.25</v>
      </c>
      <c r="J42" s="15">
        <f>1+((('INPUT Data'!J25-Table!I$7)^2+('INPUT Data'!J117-Table!I$67)^2)/4)</f>
        <v>2.25</v>
      </c>
      <c r="K42" s="15">
        <f>1+((('INPUT Data'!K25-Table!J$7)^2+('INPUT Data'!K117-Table!J$67)^2)/4)</f>
        <v>2.25</v>
      </c>
      <c r="L42" s="15">
        <f>1+((('INPUT Data'!L25-Table!K$7)^2+('INPUT Data'!L117-Table!K$67)^2)/4)</f>
        <v>2.25</v>
      </c>
      <c r="M42" s="15">
        <f>1+((('INPUT Data'!M25-Table!L$7)^2+('INPUT Data'!M117-Table!L$67)^2)/4)</f>
        <v>2.25</v>
      </c>
      <c r="N42" s="107">
        <f t="shared" si="3"/>
        <v>2.25</v>
      </c>
      <c r="O42" s="108">
        <f t="shared" si="4"/>
        <v>2.25</v>
      </c>
      <c r="P42" s="16" t="str">
        <f t="shared" si="5"/>
        <v>OK!</v>
      </c>
    </row>
    <row r="43" spans="1:16" s="11" customFormat="1" ht="17.149999999999999" customHeight="1" thickBot="1">
      <c r="A43" s="17"/>
      <c r="B43" s="18"/>
      <c r="C43" s="18"/>
      <c r="D43" s="18" t="s">
        <v>61</v>
      </c>
      <c r="E43" s="19">
        <f>1+((('INPUT Data'!E26-Table!D$7)^2+('INPUT Data'!E118-Table!D$67)^2)/4)</f>
        <v>2.25</v>
      </c>
      <c r="F43" s="19">
        <f>1+((('INPUT Data'!F26-Table!E$7)^2+('INPUT Data'!F118-Table!E$67)^2)/4)</f>
        <v>2.25</v>
      </c>
      <c r="G43" s="19">
        <f>1+((('INPUT Data'!G26-Table!F$7)^2+('INPUT Data'!G118-Table!F$67)^2)/4)</f>
        <v>2.25</v>
      </c>
      <c r="H43" s="19">
        <f>1+((('INPUT Data'!H26-Table!G$7)^2+('INPUT Data'!H118-Table!G$67)^2)/4)</f>
        <v>2.25</v>
      </c>
      <c r="I43" s="19">
        <f>1+((('INPUT Data'!I26-Table!H$7)^2+('INPUT Data'!I118-Table!H$67)^2)/4)</f>
        <v>2.25</v>
      </c>
      <c r="J43" s="19">
        <f>1+((('INPUT Data'!J26-Table!I$7)^2+('INPUT Data'!J118-Table!I$67)^2)/4)</f>
        <v>2.25</v>
      </c>
      <c r="K43" s="19">
        <f>1+((('INPUT Data'!K26-Table!J$7)^2+('INPUT Data'!K118-Table!J$67)^2)/4)</f>
        <v>2.25</v>
      </c>
      <c r="L43" s="19">
        <f>1+((('INPUT Data'!L26-Table!K$7)^2+('INPUT Data'!L118-Table!K$67)^2)/4)</f>
        <v>2.25</v>
      </c>
      <c r="M43" s="19">
        <f>1+((('INPUT Data'!M26-Table!L$7)^2+('INPUT Data'!M118-Table!L$67)^2)/4)</f>
        <v>2.25</v>
      </c>
      <c r="N43" s="109">
        <f t="shared" si="3"/>
        <v>2.25</v>
      </c>
      <c r="O43" s="110">
        <f t="shared" si="4"/>
        <v>2.25</v>
      </c>
      <c r="P43" s="20" t="str">
        <f t="shared" si="5"/>
        <v>OK!</v>
      </c>
    </row>
    <row r="44" spans="1:16" s="11" customFormat="1" ht="17.149999999999999" customHeight="1" thickTop="1">
      <c r="A44" s="10" t="s">
        <v>77</v>
      </c>
      <c r="C44"/>
      <c r="O44" s="12"/>
      <c r="P44" s="2"/>
    </row>
    <row r="45" spans="1:16" ht="17.149999999999999" customHeight="1">
      <c r="P45" s="2"/>
    </row>
    <row r="46" spans="1:16">
      <c r="P46" s="2"/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&amp;LIRp e ID&amp;RCOI/T20/Doc.15 Rev.02</oddHeader>
    <oddFooter>&amp;L&amp;D&amp;R(C) 2008 COI Madrid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8"/>
  <dimension ref="A1"/>
  <sheetViews>
    <sheetView zoomScale="75" workbookViewId="0">
      <selection activeCell="O9" sqref="O9"/>
    </sheetView>
  </sheetViews>
  <sheetFormatPr baseColWidth="10" defaultColWidth="11.453125" defaultRowHeight="12.5"/>
  <sheetData/>
  <phoneticPr fontId="0" type="noConversion"/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A33"/>
  <sheetViews>
    <sheetView tabSelected="1" zoomScale="75" workbookViewId="0">
      <selection activeCell="R35" sqref="R35"/>
    </sheetView>
  </sheetViews>
  <sheetFormatPr baseColWidth="10" defaultColWidth="11.453125" defaultRowHeight="12.5"/>
  <sheetData>
    <row r="1" ht="18.75" customHeight="1"/>
    <row r="2" ht="18.75" customHeight="1"/>
    <row r="3" ht="18.75" customHeight="1"/>
    <row r="4" ht="18.75" customHeight="1"/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9" orientation="landscape"/>
  <headerFooter>
    <oddHeader>&amp;LGrafici&amp;RCOI/T.20/Doc. no. 15/Rev. 1</oddHeader>
    <oddFooter>&amp;L&amp;D&amp;R(C) COI Madrid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/>
  <dimension ref="A1:J7"/>
  <sheetViews>
    <sheetView workbookViewId="0">
      <selection activeCell="A3" sqref="A3"/>
    </sheetView>
  </sheetViews>
  <sheetFormatPr baseColWidth="10" defaultColWidth="11.453125" defaultRowHeight="12.5"/>
  <cols>
    <col min="1" max="1" width="9.453125" bestFit="1" customWidth="1"/>
    <col min="2" max="2" width="22.453125" bestFit="1" customWidth="1"/>
    <col min="3" max="3" width="19.1796875" bestFit="1" customWidth="1"/>
    <col min="4" max="4" width="24.453125" bestFit="1" customWidth="1"/>
    <col min="5" max="5" width="27.54296875" bestFit="1" customWidth="1"/>
    <col min="6" max="6" width="7.26953125" bestFit="1" customWidth="1"/>
    <col min="7" max="7" width="23" bestFit="1" customWidth="1"/>
    <col min="8" max="9" width="6.54296875" bestFit="1" customWidth="1"/>
    <col min="10" max="10" width="8.54296875" bestFit="1" customWidth="1"/>
  </cols>
  <sheetData>
    <row r="1" spans="1:10" s="10" customFormat="1" ht="18" customHeight="1">
      <c r="A1" s="137" t="s">
        <v>53</v>
      </c>
      <c r="B1" s="137" t="str">
        <f>'INPUT Data'!E6</f>
        <v>Fusty/Muddy sediments</v>
      </c>
      <c r="C1" s="137" t="str">
        <f>'INPUT Data'!F6</f>
        <v>Musty/Humid/Earthy</v>
      </c>
      <c r="D1" s="137" t="str">
        <f>'INPUT Data'!G6</f>
        <v>Winey/vinegary/acid/sour</v>
      </c>
      <c r="E1" s="137" t="str">
        <f>'INPUT Data'!H6</f>
        <v>Frostbitten olives (wet wood)</v>
      </c>
      <c r="F1" s="137" t="str">
        <f>'INPUT Data'!I6</f>
        <v>Rancid</v>
      </c>
      <c r="G1" s="137" t="str">
        <f>'INPUT Data'!J6</f>
        <v>Other negative attribute</v>
      </c>
      <c r="H1" s="137" t="str">
        <f>'INPUT Data'!K6</f>
        <v>Fruity</v>
      </c>
      <c r="I1" s="137" t="str">
        <f>'INPUT Data'!L6</f>
        <v>Bitter</v>
      </c>
      <c r="J1" s="137" t="str">
        <f>'INPUT Data'!M6</f>
        <v>Pungent</v>
      </c>
    </row>
    <row r="2" spans="1:10">
      <c r="A2" s="138" t="str">
        <f>Table!B7</f>
        <v>A</v>
      </c>
      <c r="B2" s="138">
        <f>Table!D7</f>
        <v>1</v>
      </c>
      <c r="C2" s="138">
        <f>Table!E7</f>
        <v>1</v>
      </c>
      <c r="D2" s="138">
        <f>Table!F7</f>
        <v>1</v>
      </c>
      <c r="E2" s="138">
        <f>Table!G7</f>
        <v>1</v>
      </c>
      <c r="F2" s="138">
        <f>Table!H7</f>
        <v>1</v>
      </c>
      <c r="G2" s="138">
        <f>Table!I7</f>
        <v>1</v>
      </c>
      <c r="H2" s="138">
        <f>Table!J7</f>
        <v>1</v>
      </c>
      <c r="I2" s="138">
        <f>Table!K7</f>
        <v>1</v>
      </c>
      <c r="J2" s="138">
        <f>Table!L7</f>
        <v>1</v>
      </c>
    </row>
    <row r="3" spans="1:10">
      <c r="A3" s="138" t="str">
        <f>Table!B22</f>
        <v>B</v>
      </c>
      <c r="B3" s="138">
        <f>Table!D22</f>
        <v>5</v>
      </c>
      <c r="C3" s="138">
        <f>Table!E22</f>
        <v>5</v>
      </c>
      <c r="D3" s="138">
        <f>Table!F22</f>
        <v>5</v>
      </c>
      <c r="E3" s="138">
        <f>Table!G22</f>
        <v>5</v>
      </c>
      <c r="F3" s="138">
        <f>Table!H22</f>
        <v>5</v>
      </c>
      <c r="G3" s="138">
        <f>Table!I22</f>
        <v>5</v>
      </c>
      <c r="H3" s="138">
        <f>Table!J22</f>
        <v>5</v>
      </c>
      <c r="I3" s="138">
        <f>Table!K22</f>
        <v>5</v>
      </c>
      <c r="J3" s="138">
        <f>Table!L22</f>
        <v>5</v>
      </c>
    </row>
    <row r="4" spans="1:10">
      <c r="A4" s="138" t="str">
        <f>Table!B37</f>
        <v>C</v>
      </c>
      <c r="B4" s="138">
        <f>Table!D37</f>
        <v>4</v>
      </c>
      <c r="C4" s="138">
        <f>Table!E37</f>
        <v>4</v>
      </c>
      <c r="D4" s="138">
        <f>Table!F37</f>
        <v>4</v>
      </c>
      <c r="E4" s="138">
        <f>Table!G37</f>
        <v>4</v>
      </c>
      <c r="F4" s="138">
        <f>Table!H37</f>
        <v>4</v>
      </c>
      <c r="G4" s="138">
        <f>Table!I37</f>
        <v>4</v>
      </c>
      <c r="H4" s="138">
        <f>Table!J37</f>
        <v>4</v>
      </c>
      <c r="I4" s="138">
        <f>Table!K37</f>
        <v>4</v>
      </c>
      <c r="J4" s="138">
        <f>Table!L37</f>
        <v>4</v>
      </c>
    </row>
    <row r="5" spans="1:10">
      <c r="A5" s="138" t="str">
        <f>Table!B52</f>
        <v>D</v>
      </c>
      <c r="B5" s="138">
        <f>Table!D52</f>
        <v>3</v>
      </c>
      <c r="C5" s="138">
        <f>Table!E52</f>
        <v>3</v>
      </c>
      <c r="D5" s="138">
        <f>Table!F52</f>
        <v>3</v>
      </c>
      <c r="E5" s="138">
        <f>Table!G52</f>
        <v>3</v>
      </c>
      <c r="F5" s="138">
        <f>Table!H52</f>
        <v>3</v>
      </c>
      <c r="G5" s="138">
        <f>Table!I52</f>
        <v>3</v>
      </c>
      <c r="H5" s="138">
        <f>Table!J52</f>
        <v>3</v>
      </c>
      <c r="I5" s="138">
        <f>Table!K52</f>
        <v>3</v>
      </c>
      <c r="J5" s="138">
        <f>Table!L52</f>
        <v>3</v>
      </c>
    </row>
    <row r="6" spans="1:10">
      <c r="A6" s="138" t="str">
        <f>Table!B67</f>
        <v>E</v>
      </c>
      <c r="B6" s="138">
        <f>Table!D67</f>
        <v>2</v>
      </c>
      <c r="C6" s="138">
        <f>Table!E67</f>
        <v>2</v>
      </c>
      <c r="D6" s="138">
        <f>Table!F67</f>
        <v>2</v>
      </c>
      <c r="E6" s="138">
        <f>Table!G67</f>
        <v>2</v>
      </c>
      <c r="F6" s="138">
        <f>Table!H67</f>
        <v>2</v>
      </c>
      <c r="G6" s="138">
        <f>Table!I67</f>
        <v>2</v>
      </c>
      <c r="H6" s="138">
        <f>Table!J67</f>
        <v>2</v>
      </c>
      <c r="I6" s="138">
        <f>Table!K67</f>
        <v>2</v>
      </c>
      <c r="J6" s="138">
        <f>Table!L67</f>
        <v>2</v>
      </c>
    </row>
    <row r="7" spans="1:10">
      <c r="B7" s="6"/>
    </row>
  </sheetData>
  <phoneticPr fontId="0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L41"/>
  <sheetViews>
    <sheetView zoomScale="75" workbookViewId="0">
      <selection activeCell="I9" sqref="I9"/>
    </sheetView>
  </sheetViews>
  <sheetFormatPr baseColWidth="10" defaultColWidth="11.453125" defaultRowHeight="12.5"/>
  <cols>
    <col min="1" max="1" width="5.81640625" bestFit="1" customWidth="1"/>
    <col min="2" max="2" width="7.26953125" bestFit="1" customWidth="1"/>
    <col min="3" max="3" width="6" bestFit="1" customWidth="1"/>
    <col min="4" max="4" width="21.453125" bestFit="1" customWidth="1"/>
    <col min="5" max="5" width="18.26953125" bestFit="1" customWidth="1"/>
    <col min="6" max="6" width="22.1796875" bestFit="1" customWidth="1"/>
    <col min="7" max="7" width="24.81640625" bestFit="1" customWidth="1"/>
    <col min="8" max="8" width="6.81640625" bestFit="1" customWidth="1"/>
    <col min="9" max="9" width="20.453125" bestFit="1" customWidth="1"/>
    <col min="10" max="11" width="5.7265625" bestFit="1" customWidth="1"/>
    <col min="12" max="12" width="8" bestFit="1" customWidth="1"/>
  </cols>
  <sheetData>
    <row r="1" spans="1:12">
      <c r="A1" t="str">
        <f>'INPUT Data'!B6</f>
        <v>Panel</v>
      </c>
      <c r="B1" t="str">
        <f>'INPUT Data'!C6</f>
        <v>Sample</v>
      </c>
      <c r="C1" t="str">
        <f>'INPUT Data'!D6</f>
        <v>Judge</v>
      </c>
      <c r="D1" t="str">
        <f>'INPUT Data'!E6</f>
        <v>Fusty/Muddy sediments</v>
      </c>
      <c r="E1" t="str">
        <f>'INPUT Data'!F6</f>
        <v>Musty/Humid/Earthy</v>
      </c>
      <c r="F1" t="str">
        <f>'INPUT Data'!G6</f>
        <v>Winey/vinegary/acid/sour</v>
      </c>
      <c r="G1" t="str">
        <f>'INPUT Data'!H6</f>
        <v>Frostbitten olives (wet wood)</v>
      </c>
      <c r="H1" t="str">
        <f>'INPUT Data'!I6</f>
        <v>Rancid</v>
      </c>
      <c r="I1" t="str">
        <f>'INPUT Data'!J6</f>
        <v>Other negative attribute</v>
      </c>
      <c r="J1" t="str">
        <f>'INPUT Data'!K6</f>
        <v>Fruity</v>
      </c>
      <c r="K1" t="str">
        <f>'INPUT Data'!L6</f>
        <v>Bitter</v>
      </c>
      <c r="L1" t="str">
        <f>'INPUT Data'!M6</f>
        <v>Pungent</v>
      </c>
    </row>
    <row r="2" spans="1:12">
      <c r="A2" t="str">
        <f>'INPUT Data'!B7</f>
        <v>n</v>
      </c>
      <c r="B2" t="str">
        <f>'INPUT Data'!C7</f>
        <v>A</v>
      </c>
      <c r="C2" t="str">
        <f>'INPUT Data'!D7</f>
        <v>A</v>
      </c>
      <c r="D2">
        <f>'INPUT Data'!E7</f>
        <v>1</v>
      </c>
      <c r="E2">
        <f>'INPUT Data'!F7</f>
        <v>1</v>
      </c>
      <c r="F2">
        <f>'INPUT Data'!G7</f>
        <v>1</v>
      </c>
      <c r="G2">
        <f>'INPUT Data'!H7</f>
        <v>1</v>
      </c>
      <c r="H2">
        <f>'INPUT Data'!I7</f>
        <v>1</v>
      </c>
      <c r="I2">
        <f>'INPUT Data'!J7</f>
        <v>1</v>
      </c>
      <c r="J2">
        <f>'INPUT Data'!K7</f>
        <v>1</v>
      </c>
      <c r="K2">
        <f>'INPUT Data'!L7</f>
        <v>1</v>
      </c>
      <c r="L2">
        <f>'INPUT Data'!M7</f>
        <v>1</v>
      </c>
    </row>
    <row r="3" spans="1:12">
      <c r="A3">
        <f>'INPUT Data'!B8</f>
        <v>0</v>
      </c>
      <c r="B3">
        <f>'INPUT Data'!C8</f>
        <v>0</v>
      </c>
      <c r="C3" t="str">
        <f>'INPUT Data'!D8</f>
        <v>B</v>
      </c>
      <c r="D3">
        <f>'INPUT Data'!E8</f>
        <v>1</v>
      </c>
      <c r="E3">
        <f>'INPUT Data'!F8</f>
        <v>1</v>
      </c>
      <c r="F3">
        <f>'INPUT Data'!G8</f>
        <v>1</v>
      </c>
      <c r="G3">
        <f>'INPUT Data'!H8</f>
        <v>1</v>
      </c>
      <c r="H3">
        <f>'INPUT Data'!I8</f>
        <v>1</v>
      </c>
      <c r="I3">
        <f>'INPUT Data'!J8</f>
        <v>1</v>
      </c>
      <c r="J3">
        <f>'INPUT Data'!K8</f>
        <v>1</v>
      </c>
      <c r="K3">
        <f>'INPUT Data'!L8</f>
        <v>1</v>
      </c>
      <c r="L3">
        <f>'INPUT Data'!M8</f>
        <v>1</v>
      </c>
    </row>
    <row r="4" spans="1:12">
      <c r="A4">
        <f>'INPUT Data'!B9</f>
        <v>0</v>
      </c>
      <c r="B4">
        <f>'INPUT Data'!C9</f>
        <v>0</v>
      </c>
      <c r="C4" t="str">
        <f>'INPUT Data'!D9</f>
        <v>C</v>
      </c>
      <c r="D4">
        <f>'INPUT Data'!E9</f>
        <v>1</v>
      </c>
      <c r="E4">
        <f>'INPUT Data'!F9</f>
        <v>1</v>
      </c>
      <c r="F4">
        <f>'INPUT Data'!G9</f>
        <v>1</v>
      </c>
      <c r="G4">
        <f>'INPUT Data'!H9</f>
        <v>1</v>
      </c>
      <c r="H4">
        <f>'INPUT Data'!I9</f>
        <v>1</v>
      </c>
      <c r="I4">
        <f>'INPUT Data'!J9</f>
        <v>1</v>
      </c>
      <c r="J4">
        <f>'INPUT Data'!K9</f>
        <v>1</v>
      </c>
      <c r="K4">
        <f>'INPUT Data'!L9</f>
        <v>1</v>
      </c>
      <c r="L4">
        <f>'INPUT Data'!M9</f>
        <v>1</v>
      </c>
    </row>
    <row r="5" spans="1:12">
      <c r="A5">
        <f>'INPUT Data'!B10</f>
        <v>0</v>
      </c>
      <c r="B5">
        <f>'INPUT Data'!C10</f>
        <v>0</v>
      </c>
      <c r="C5" t="str">
        <f>'INPUT Data'!D10</f>
        <v>D</v>
      </c>
      <c r="D5">
        <f>'INPUT Data'!E10</f>
        <v>1</v>
      </c>
      <c r="E5">
        <f>'INPUT Data'!F10</f>
        <v>1</v>
      </c>
      <c r="F5">
        <f>'INPUT Data'!G10</f>
        <v>1</v>
      </c>
      <c r="G5">
        <f>'INPUT Data'!H10</f>
        <v>1</v>
      </c>
      <c r="H5">
        <f>'INPUT Data'!I10</f>
        <v>1</v>
      </c>
      <c r="I5">
        <f>'INPUT Data'!J10</f>
        <v>1</v>
      </c>
      <c r="J5">
        <f>'INPUT Data'!K10</f>
        <v>1</v>
      </c>
      <c r="K5">
        <f>'INPUT Data'!L10</f>
        <v>1</v>
      </c>
      <c r="L5">
        <f>'INPUT Data'!M10</f>
        <v>1</v>
      </c>
    </row>
    <row r="6" spans="1:12">
      <c r="A6">
        <f>'INPUT Data'!B11</f>
        <v>0</v>
      </c>
      <c r="B6">
        <f>'INPUT Data'!C11</f>
        <v>0</v>
      </c>
      <c r="C6" t="str">
        <f>'INPUT Data'!D11</f>
        <v>E</v>
      </c>
      <c r="D6">
        <f>'INPUT Data'!E11</f>
        <v>1</v>
      </c>
      <c r="E6">
        <f>'INPUT Data'!F11</f>
        <v>1</v>
      </c>
      <c r="F6">
        <f>'INPUT Data'!G11</f>
        <v>1</v>
      </c>
      <c r="G6">
        <f>'INPUT Data'!H11</f>
        <v>1</v>
      </c>
      <c r="H6">
        <f>'INPUT Data'!I11</f>
        <v>1</v>
      </c>
      <c r="I6">
        <f>'INPUT Data'!J11</f>
        <v>1</v>
      </c>
      <c r="J6">
        <f>'INPUT Data'!K11</f>
        <v>1</v>
      </c>
      <c r="K6">
        <f>'INPUT Data'!L11</f>
        <v>1</v>
      </c>
      <c r="L6">
        <f>'INPUT Data'!M11</f>
        <v>1</v>
      </c>
    </row>
    <row r="7" spans="1:12">
      <c r="A7">
        <f>'INPUT Data'!B12</f>
        <v>0</v>
      </c>
      <c r="B7">
        <f>'INPUT Data'!C12</f>
        <v>0</v>
      </c>
      <c r="C7" t="str">
        <f>'INPUT Data'!D12</f>
        <v>F</v>
      </c>
      <c r="D7">
        <f>'INPUT Data'!E12</f>
        <v>1</v>
      </c>
      <c r="E7">
        <f>'INPUT Data'!F12</f>
        <v>1</v>
      </c>
      <c r="F7">
        <f>'INPUT Data'!G12</f>
        <v>1</v>
      </c>
      <c r="G7">
        <f>'INPUT Data'!H12</f>
        <v>1</v>
      </c>
      <c r="H7">
        <f>'INPUT Data'!I12</f>
        <v>1</v>
      </c>
      <c r="I7">
        <f>'INPUT Data'!J12</f>
        <v>1</v>
      </c>
      <c r="J7">
        <f>'INPUT Data'!K12</f>
        <v>1</v>
      </c>
      <c r="K7">
        <f>'INPUT Data'!L12</f>
        <v>1</v>
      </c>
      <c r="L7">
        <f>'INPUT Data'!M12</f>
        <v>1</v>
      </c>
    </row>
    <row r="8" spans="1:12">
      <c r="A8">
        <f>'INPUT Data'!B13</f>
        <v>0</v>
      </c>
      <c r="B8">
        <f>'INPUT Data'!C13</f>
        <v>0</v>
      </c>
      <c r="C8" t="str">
        <f>'INPUT Data'!D13</f>
        <v>G</v>
      </c>
      <c r="D8">
        <f>'INPUT Data'!E13</f>
        <v>1</v>
      </c>
      <c r="E8">
        <f>'INPUT Data'!F13</f>
        <v>1</v>
      </c>
      <c r="F8">
        <f>'INPUT Data'!G13</f>
        <v>1</v>
      </c>
      <c r="G8">
        <f>'INPUT Data'!H13</f>
        <v>1</v>
      </c>
      <c r="H8">
        <f>'INPUT Data'!I13</f>
        <v>1</v>
      </c>
      <c r="I8">
        <f>'INPUT Data'!J13</f>
        <v>1</v>
      </c>
      <c r="J8">
        <f>'INPUT Data'!K13</f>
        <v>1</v>
      </c>
      <c r="K8">
        <f>'INPUT Data'!L13</f>
        <v>1</v>
      </c>
      <c r="L8">
        <f>'INPUT Data'!M13</f>
        <v>1</v>
      </c>
    </row>
    <row r="9" spans="1:12">
      <c r="A9">
        <f>'INPUT Data'!B14</f>
        <v>0</v>
      </c>
      <c r="B9">
        <f>'INPUT Data'!C14</f>
        <v>0</v>
      </c>
      <c r="C9" t="str">
        <f>'INPUT Data'!D14</f>
        <v>H</v>
      </c>
      <c r="D9">
        <f>'INPUT Data'!E14</f>
        <v>1</v>
      </c>
      <c r="E9">
        <f>'INPUT Data'!F14</f>
        <v>1</v>
      </c>
      <c r="F9">
        <f>'INPUT Data'!G14</f>
        <v>1</v>
      </c>
      <c r="G9">
        <f>'INPUT Data'!H14</f>
        <v>1</v>
      </c>
      <c r="H9">
        <f>'INPUT Data'!I14</f>
        <v>1</v>
      </c>
      <c r="I9">
        <f>'INPUT Data'!J14</f>
        <v>1</v>
      </c>
      <c r="J9">
        <f>'INPUT Data'!K14</f>
        <v>1</v>
      </c>
      <c r="K9">
        <f>'INPUT Data'!L14</f>
        <v>1</v>
      </c>
      <c r="L9">
        <f>'INPUT Data'!M14</f>
        <v>1</v>
      </c>
    </row>
    <row r="10" spans="1:12">
      <c r="A10">
        <f>'INPUT Data'!B30</f>
        <v>0</v>
      </c>
      <c r="B10" t="str">
        <f>'INPUT Data'!C30</f>
        <v>B</v>
      </c>
      <c r="C10" t="str">
        <f>'INPUT Data'!D30</f>
        <v>A</v>
      </c>
      <c r="D10">
        <f>'INPUT Data'!E30</f>
        <v>5</v>
      </c>
      <c r="E10">
        <f>'INPUT Data'!F30</f>
        <v>5</v>
      </c>
      <c r="F10">
        <f>'INPUT Data'!G30</f>
        <v>5</v>
      </c>
      <c r="G10">
        <f>'INPUT Data'!H30</f>
        <v>5</v>
      </c>
      <c r="H10">
        <f>'INPUT Data'!I30</f>
        <v>5</v>
      </c>
      <c r="I10">
        <f>'INPUT Data'!J30</f>
        <v>5</v>
      </c>
      <c r="J10">
        <f>'INPUT Data'!K30</f>
        <v>5</v>
      </c>
      <c r="K10">
        <f>'INPUT Data'!L30</f>
        <v>5</v>
      </c>
      <c r="L10">
        <f>'INPUT Data'!M30</f>
        <v>5</v>
      </c>
    </row>
    <row r="11" spans="1:12">
      <c r="A11">
        <f>'INPUT Data'!B31</f>
        <v>0</v>
      </c>
      <c r="B11">
        <f>'INPUT Data'!C31</f>
        <v>0</v>
      </c>
      <c r="C11" t="str">
        <f>'INPUT Data'!D31</f>
        <v>B</v>
      </c>
      <c r="D11">
        <f>'INPUT Data'!E31</f>
        <v>5</v>
      </c>
      <c r="E11">
        <f>'INPUT Data'!F31</f>
        <v>5</v>
      </c>
      <c r="F11">
        <f>'INPUT Data'!G31</f>
        <v>5</v>
      </c>
      <c r="G11">
        <f>'INPUT Data'!H31</f>
        <v>5</v>
      </c>
      <c r="H11">
        <f>'INPUT Data'!I31</f>
        <v>5</v>
      </c>
      <c r="I11">
        <f>'INPUT Data'!J31</f>
        <v>5</v>
      </c>
      <c r="J11">
        <f>'INPUT Data'!K31</f>
        <v>5</v>
      </c>
      <c r="K11">
        <f>'INPUT Data'!L31</f>
        <v>5</v>
      </c>
      <c r="L11">
        <f>'INPUT Data'!M31</f>
        <v>5</v>
      </c>
    </row>
    <row r="12" spans="1:12">
      <c r="A12">
        <f>'INPUT Data'!B32</f>
        <v>0</v>
      </c>
      <c r="B12">
        <f>'INPUT Data'!C32</f>
        <v>0</v>
      </c>
      <c r="C12" t="str">
        <f>'INPUT Data'!D32</f>
        <v>C</v>
      </c>
      <c r="D12">
        <f>'INPUT Data'!E32</f>
        <v>5</v>
      </c>
      <c r="E12">
        <f>'INPUT Data'!F32</f>
        <v>5</v>
      </c>
      <c r="F12">
        <f>'INPUT Data'!G32</f>
        <v>5</v>
      </c>
      <c r="G12">
        <f>'INPUT Data'!H32</f>
        <v>5</v>
      </c>
      <c r="H12">
        <f>'INPUT Data'!I32</f>
        <v>5</v>
      </c>
      <c r="I12">
        <f>'INPUT Data'!J32</f>
        <v>5</v>
      </c>
      <c r="J12">
        <f>'INPUT Data'!K32</f>
        <v>5</v>
      </c>
      <c r="K12">
        <f>'INPUT Data'!L32</f>
        <v>5</v>
      </c>
      <c r="L12">
        <f>'INPUT Data'!M32</f>
        <v>5</v>
      </c>
    </row>
    <row r="13" spans="1:12">
      <c r="A13">
        <f>'INPUT Data'!B33</f>
        <v>0</v>
      </c>
      <c r="B13">
        <f>'INPUT Data'!C33</f>
        <v>0</v>
      </c>
      <c r="C13" t="str">
        <f>'INPUT Data'!D33</f>
        <v>D</v>
      </c>
      <c r="D13">
        <f>'INPUT Data'!E33</f>
        <v>5</v>
      </c>
      <c r="E13">
        <f>'INPUT Data'!F33</f>
        <v>5</v>
      </c>
      <c r="F13">
        <f>'INPUT Data'!G33</f>
        <v>5</v>
      </c>
      <c r="G13">
        <f>'INPUT Data'!H33</f>
        <v>5</v>
      </c>
      <c r="H13">
        <f>'INPUT Data'!I33</f>
        <v>5</v>
      </c>
      <c r="I13">
        <f>'INPUT Data'!J33</f>
        <v>5</v>
      </c>
      <c r="J13">
        <f>'INPUT Data'!K33</f>
        <v>5</v>
      </c>
      <c r="K13">
        <f>'INPUT Data'!L33</f>
        <v>5</v>
      </c>
      <c r="L13">
        <f>'INPUT Data'!M33</f>
        <v>5</v>
      </c>
    </row>
    <row r="14" spans="1:12">
      <c r="A14">
        <f>'INPUT Data'!B34</f>
        <v>0</v>
      </c>
      <c r="B14">
        <f>'INPUT Data'!C34</f>
        <v>0</v>
      </c>
      <c r="C14" t="str">
        <f>'INPUT Data'!D34</f>
        <v>E</v>
      </c>
      <c r="D14">
        <f>'INPUT Data'!E34</f>
        <v>5</v>
      </c>
      <c r="E14">
        <f>'INPUT Data'!F34</f>
        <v>5</v>
      </c>
      <c r="F14">
        <f>'INPUT Data'!G34</f>
        <v>5</v>
      </c>
      <c r="G14">
        <f>'INPUT Data'!H34</f>
        <v>5</v>
      </c>
      <c r="H14">
        <f>'INPUT Data'!I34</f>
        <v>5</v>
      </c>
      <c r="I14">
        <f>'INPUT Data'!J34</f>
        <v>5</v>
      </c>
      <c r="J14">
        <f>'INPUT Data'!K34</f>
        <v>5</v>
      </c>
      <c r="K14">
        <f>'INPUT Data'!L34</f>
        <v>5</v>
      </c>
      <c r="L14">
        <f>'INPUT Data'!M34</f>
        <v>5</v>
      </c>
    </row>
    <row r="15" spans="1:12">
      <c r="A15">
        <f>'INPUT Data'!B35</f>
        <v>0</v>
      </c>
      <c r="B15">
        <f>'INPUT Data'!C35</f>
        <v>0</v>
      </c>
      <c r="C15" t="str">
        <f>'INPUT Data'!D35</f>
        <v>F</v>
      </c>
      <c r="D15">
        <f>'INPUT Data'!E35</f>
        <v>5</v>
      </c>
      <c r="E15">
        <f>'INPUT Data'!F35</f>
        <v>5</v>
      </c>
      <c r="F15">
        <f>'INPUT Data'!G35</f>
        <v>5</v>
      </c>
      <c r="G15">
        <f>'INPUT Data'!H35</f>
        <v>5</v>
      </c>
      <c r="H15">
        <f>'INPUT Data'!I35</f>
        <v>5</v>
      </c>
      <c r="I15">
        <f>'INPUT Data'!J35</f>
        <v>5</v>
      </c>
      <c r="J15">
        <f>'INPUT Data'!K35</f>
        <v>5</v>
      </c>
      <c r="K15">
        <f>'INPUT Data'!L35</f>
        <v>5</v>
      </c>
      <c r="L15">
        <f>'INPUT Data'!M35</f>
        <v>5</v>
      </c>
    </row>
    <row r="16" spans="1:12">
      <c r="A16">
        <f>'INPUT Data'!B36</f>
        <v>0</v>
      </c>
      <c r="B16">
        <f>'INPUT Data'!C36</f>
        <v>0</v>
      </c>
      <c r="C16" t="str">
        <f>'INPUT Data'!D36</f>
        <v>G</v>
      </c>
      <c r="D16">
        <f>'INPUT Data'!E36</f>
        <v>5</v>
      </c>
      <c r="E16">
        <f>'INPUT Data'!F36</f>
        <v>5</v>
      </c>
      <c r="F16">
        <f>'INPUT Data'!G36</f>
        <v>5</v>
      </c>
      <c r="G16">
        <f>'INPUT Data'!H36</f>
        <v>5</v>
      </c>
      <c r="H16">
        <f>'INPUT Data'!I36</f>
        <v>5</v>
      </c>
      <c r="I16">
        <f>'INPUT Data'!J36</f>
        <v>5</v>
      </c>
      <c r="J16">
        <f>'INPUT Data'!K36</f>
        <v>5</v>
      </c>
      <c r="K16">
        <f>'INPUT Data'!L36</f>
        <v>5</v>
      </c>
      <c r="L16">
        <f>'INPUT Data'!M36</f>
        <v>5</v>
      </c>
    </row>
    <row r="17" spans="1:12">
      <c r="A17">
        <f>'INPUT Data'!B37</f>
        <v>0</v>
      </c>
      <c r="B17">
        <f>'INPUT Data'!C37</f>
        <v>0</v>
      </c>
      <c r="C17" t="str">
        <f>'INPUT Data'!D37</f>
        <v>H</v>
      </c>
      <c r="D17">
        <f>'INPUT Data'!E37</f>
        <v>5</v>
      </c>
      <c r="E17">
        <f>'INPUT Data'!F37</f>
        <v>5</v>
      </c>
      <c r="F17">
        <f>'INPUT Data'!G37</f>
        <v>5</v>
      </c>
      <c r="G17">
        <f>'INPUT Data'!H37</f>
        <v>5</v>
      </c>
      <c r="H17">
        <f>'INPUT Data'!I37</f>
        <v>5</v>
      </c>
      <c r="I17">
        <f>'INPUT Data'!J37</f>
        <v>5</v>
      </c>
      <c r="J17">
        <f>'INPUT Data'!K37</f>
        <v>5</v>
      </c>
      <c r="K17">
        <f>'INPUT Data'!L37</f>
        <v>5</v>
      </c>
      <c r="L17">
        <f>'INPUT Data'!M37</f>
        <v>5</v>
      </c>
    </row>
    <row r="18" spans="1:12">
      <c r="A18">
        <f>'INPUT Data'!B53</f>
        <v>0</v>
      </c>
      <c r="B18" t="str">
        <f>'INPUT Data'!C53</f>
        <v>C</v>
      </c>
      <c r="C18" t="str">
        <f>'INPUT Data'!D53</f>
        <v>A</v>
      </c>
      <c r="D18">
        <f>'INPUT Data'!E53</f>
        <v>4</v>
      </c>
      <c r="E18">
        <f>'INPUT Data'!F53</f>
        <v>4</v>
      </c>
      <c r="F18">
        <f>'INPUT Data'!G53</f>
        <v>4</v>
      </c>
      <c r="G18">
        <f>'INPUT Data'!H53</f>
        <v>4</v>
      </c>
      <c r="H18">
        <f>'INPUT Data'!I53</f>
        <v>4</v>
      </c>
      <c r="I18">
        <f>'INPUT Data'!J53</f>
        <v>4</v>
      </c>
      <c r="J18">
        <f>'INPUT Data'!K53</f>
        <v>4</v>
      </c>
      <c r="K18">
        <f>'INPUT Data'!L53</f>
        <v>4</v>
      </c>
      <c r="L18">
        <f>'INPUT Data'!M53</f>
        <v>4</v>
      </c>
    </row>
    <row r="19" spans="1:12">
      <c r="A19">
        <f>'INPUT Data'!B54</f>
        <v>0</v>
      </c>
      <c r="B19">
        <f>'INPUT Data'!C54</f>
        <v>0</v>
      </c>
      <c r="C19" t="str">
        <f>'INPUT Data'!D54</f>
        <v>B</v>
      </c>
      <c r="D19">
        <f>'INPUT Data'!E54</f>
        <v>4</v>
      </c>
      <c r="E19">
        <f>'INPUT Data'!F54</f>
        <v>4</v>
      </c>
      <c r="F19">
        <f>'INPUT Data'!G54</f>
        <v>4</v>
      </c>
      <c r="G19">
        <f>'INPUT Data'!H54</f>
        <v>4</v>
      </c>
      <c r="H19">
        <f>'INPUT Data'!I54</f>
        <v>4</v>
      </c>
      <c r="I19">
        <f>'INPUT Data'!J54</f>
        <v>4</v>
      </c>
      <c r="J19">
        <f>'INPUT Data'!K54</f>
        <v>4</v>
      </c>
      <c r="K19">
        <f>'INPUT Data'!L54</f>
        <v>4</v>
      </c>
      <c r="L19">
        <f>'INPUT Data'!M54</f>
        <v>4</v>
      </c>
    </row>
    <row r="20" spans="1:12">
      <c r="A20">
        <f>'INPUT Data'!B55</f>
        <v>0</v>
      </c>
      <c r="B20">
        <f>'INPUT Data'!C55</f>
        <v>0</v>
      </c>
      <c r="C20" t="str">
        <f>'INPUT Data'!D55</f>
        <v>C</v>
      </c>
      <c r="D20">
        <f>'INPUT Data'!E55</f>
        <v>4</v>
      </c>
      <c r="E20">
        <f>'INPUT Data'!F55</f>
        <v>4</v>
      </c>
      <c r="F20">
        <f>'INPUT Data'!G55</f>
        <v>4</v>
      </c>
      <c r="G20">
        <f>'INPUT Data'!H55</f>
        <v>4</v>
      </c>
      <c r="H20">
        <f>'INPUT Data'!I55</f>
        <v>4</v>
      </c>
      <c r="I20">
        <f>'INPUT Data'!J55</f>
        <v>4</v>
      </c>
      <c r="J20">
        <f>'INPUT Data'!K55</f>
        <v>4</v>
      </c>
      <c r="K20">
        <f>'INPUT Data'!L55</f>
        <v>4</v>
      </c>
      <c r="L20">
        <f>'INPUT Data'!M55</f>
        <v>4</v>
      </c>
    </row>
    <row r="21" spans="1:12">
      <c r="A21">
        <f>'INPUT Data'!B56</f>
        <v>0</v>
      </c>
      <c r="B21">
        <f>'INPUT Data'!C56</f>
        <v>0</v>
      </c>
      <c r="C21" t="str">
        <f>'INPUT Data'!D56</f>
        <v>D</v>
      </c>
      <c r="D21">
        <f>'INPUT Data'!E56</f>
        <v>4</v>
      </c>
      <c r="E21">
        <f>'INPUT Data'!F56</f>
        <v>4</v>
      </c>
      <c r="F21">
        <f>'INPUT Data'!G56</f>
        <v>4</v>
      </c>
      <c r="G21">
        <f>'INPUT Data'!H56</f>
        <v>4</v>
      </c>
      <c r="H21">
        <f>'INPUT Data'!I56</f>
        <v>4</v>
      </c>
      <c r="I21">
        <f>'INPUT Data'!J56</f>
        <v>4</v>
      </c>
      <c r="J21">
        <f>'INPUT Data'!K56</f>
        <v>4</v>
      </c>
      <c r="K21">
        <f>'INPUT Data'!L56</f>
        <v>4</v>
      </c>
      <c r="L21">
        <f>'INPUT Data'!M56</f>
        <v>4</v>
      </c>
    </row>
    <row r="22" spans="1:12">
      <c r="A22">
        <f>'INPUT Data'!B57</f>
        <v>0</v>
      </c>
      <c r="B22">
        <f>'INPUT Data'!C57</f>
        <v>0</v>
      </c>
      <c r="C22" t="str">
        <f>'INPUT Data'!D57</f>
        <v>E</v>
      </c>
      <c r="D22">
        <f>'INPUT Data'!E57</f>
        <v>4</v>
      </c>
      <c r="E22">
        <f>'INPUT Data'!F57</f>
        <v>4</v>
      </c>
      <c r="F22">
        <f>'INPUT Data'!G57</f>
        <v>4</v>
      </c>
      <c r="G22">
        <f>'INPUT Data'!H57</f>
        <v>4</v>
      </c>
      <c r="H22">
        <f>'INPUT Data'!I57</f>
        <v>4</v>
      </c>
      <c r="I22">
        <f>'INPUT Data'!J57</f>
        <v>4</v>
      </c>
      <c r="J22">
        <f>'INPUT Data'!K57</f>
        <v>4</v>
      </c>
      <c r="K22">
        <f>'INPUT Data'!L57</f>
        <v>4</v>
      </c>
      <c r="L22">
        <f>'INPUT Data'!M57</f>
        <v>4</v>
      </c>
    </row>
    <row r="23" spans="1:12">
      <c r="A23">
        <f>'INPUT Data'!B59</f>
        <v>0</v>
      </c>
      <c r="B23">
        <f>'INPUT Data'!C59</f>
        <v>0</v>
      </c>
      <c r="C23" t="str">
        <f>'INPUT Data'!D59</f>
        <v>G</v>
      </c>
      <c r="D23">
        <f>'INPUT Data'!E59</f>
        <v>4</v>
      </c>
      <c r="E23">
        <f>'INPUT Data'!F59</f>
        <v>4</v>
      </c>
      <c r="F23">
        <f>'INPUT Data'!G59</f>
        <v>4</v>
      </c>
      <c r="G23">
        <f>'INPUT Data'!H59</f>
        <v>4</v>
      </c>
      <c r="H23">
        <f>'INPUT Data'!I59</f>
        <v>4</v>
      </c>
      <c r="I23">
        <f>'INPUT Data'!J59</f>
        <v>4</v>
      </c>
      <c r="J23">
        <f>'INPUT Data'!K59</f>
        <v>4</v>
      </c>
      <c r="K23">
        <f>'INPUT Data'!L59</f>
        <v>4</v>
      </c>
      <c r="L23">
        <f>'INPUT Data'!M59</f>
        <v>4</v>
      </c>
    </row>
    <row r="24" spans="1:12">
      <c r="A24">
        <f>'INPUT Data'!B60</f>
        <v>0</v>
      </c>
      <c r="B24">
        <f>'INPUT Data'!C60</f>
        <v>0</v>
      </c>
      <c r="C24" t="str">
        <f>'INPUT Data'!D60</f>
        <v>H</v>
      </c>
      <c r="D24">
        <f>'INPUT Data'!E60</f>
        <v>4</v>
      </c>
      <c r="E24">
        <f>'INPUT Data'!F60</f>
        <v>4</v>
      </c>
      <c r="F24">
        <f>'INPUT Data'!G60</f>
        <v>4</v>
      </c>
      <c r="G24">
        <f>'INPUT Data'!H60</f>
        <v>4</v>
      </c>
      <c r="H24">
        <f>'INPUT Data'!I60</f>
        <v>4</v>
      </c>
      <c r="I24">
        <f>'INPUT Data'!J60</f>
        <v>4</v>
      </c>
      <c r="J24">
        <f>'INPUT Data'!K60</f>
        <v>4</v>
      </c>
      <c r="K24">
        <f>'INPUT Data'!L60</f>
        <v>4</v>
      </c>
      <c r="L24">
        <f>'INPUT Data'!M60</f>
        <v>4</v>
      </c>
    </row>
    <row r="25" spans="1:12">
      <c r="A25">
        <f>'INPUT Data'!B66</f>
        <v>0</v>
      </c>
      <c r="B25">
        <f>'INPUT Data'!C66</f>
        <v>0</v>
      </c>
      <c r="C25" t="str">
        <f>'INPUT Data'!D66</f>
        <v>N</v>
      </c>
      <c r="D25">
        <f>'INPUT Data'!E66</f>
        <v>0</v>
      </c>
      <c r="E25">
        <f>'INPUT Data'!F66</f>
        <v>0</v>
      </c>
      <c r="F25">
        <f>'INPUT Data'!G66</f>
        <v>0</v>
      </c>
      <c r="G25">
        <f>'INPUT Data'!H66</f>
        <v>0</v>
      </c>
      <c r="H25">
        <f>'INPUT Data'!I66</f>
        <v>0</v>
      </c>
      <c r="I25">
        <f>'INPUT Data'!J66</f>
        <v>0</v>
      </c>
      <c r="J25">
        <f>'INPUT Data'!K66</f>
        <v>0</v>
      </c>
      <c r="K25">
        <f>'INPUT Data'!L66</f>
        <v>0</v>
      </c>
      <c r="L25">
        <f>'INPUT Data'!M66</f>
        <v>0</v>
      </c>
    </row>
    <row r="26" spans="1:12">
      <c r="A26">
        <f>'INPUT Data'!B76</f>
        <v>0</v>
      </c>
      <c r="B26" t="str">
        <f>'INPUT Data'!C76</f>
        <v>D</v>
      </c>
      <c r="C26" t="str">
        <f>'INPUT Data'!D76</f>
        <v>A</v>
      </c>
      <c r="D26">
        <f>'INPUT Data'!E76</f>
        <v>3</v>
      </c>
      <c r="E26">
        <f>'INPUT Data'!F76</f>
        <v>3</v>
      </c>
      <c r="F26">
        <f>'INPUT Data'!G76</f>
        <v>3</v>
      </c>
      <c r="G26">
        <f>'INPUT Data'!H76</f>
        <v>3</v>
      </c>
      <c r="H26">
        <f>'INPUT Data'!I76</f>
        <v>3</v>
      </c>
      <c r="I26">
        <f>'INPUT Data'!J76</f>
        <v>3</v>
      </c>
      <c r="J26">
        <f>'INPUT Data'!K76</f>
        <v>3</v>
      </c>
      <c r="K26">
        <f>'INPUT Data'!L76</f>
        <v>3</v>
      </c>
      <c r="L26">
        <f>'INPUT Data'!M76</f>
        <v>3</v>
      </c>
    </row>
    <row r="27" spans="1:12">
      <c r="A27">
        <f>'INPUT Data'!B77</f>
        <v>0</v>
      </c>
      <c r="B27">
        <f>'INPUT Data'!C77</f>
        <v>0</v>
      </c>
      <c r="C27" t="str">
        <f>'INPUT Data'!D77</f>
        <v>B</v>
      </c>
      <c r="D27">
        <f>'INPUT Data'!E77</f>
        <v>3</v>
      </c>
      <c r="E27">
        <f>'INPUT Data'!F77</f>
        <v>3</v>
      </c>
      <c r="F27">
        <f>'INPUT Data'!G77</f>
        <v>3</v>
      </c>
      <c r="G27">
        <f>'INPUT Data'!H77</f>
        <v>3</v>
      </c>
      <c r="H27">
        <f>'INPUT Data'!I77</f>
        <v>3</v>
      </c>
      <c r="I27">
        <f>'INPUT Data'!J77</f>
        <v>3</v>
      </c>
      <c r="J27">
        <f>'INPUT Data'!K77</f>
        <v>3</v>
      </c>
      <c r="K27">
        <f>'INPUT Data'!L77</f>
        <v>3</v>
      </c>
      <c r="L27">
        <f>'INPUT Data'!M77</f>
        <v>3</v>
      </c>
    </row>
    <row r="28" spans="1:12">
      <c r="A28">
        <f>'INPUT Data'!B79</f>
        <v>0</v>
      </c>
      <c r="B28">
        <f>'INPUT Data'!C79</f>
        <v>0</v>
      </c>
      <c r="C28" t="str">
        <f>'INPUT Data'!D79</f>
        <v>D</v>
      </c>
      <c r="D28">
        <f>'INPUT Data'!E79</f>
        <v>3</v>
      </c>
      <c r="E28">
        <f>'INPUT Data'!F79</f>
        <v>3</v>
      </c>
      <c r="F28">
        <f>'INPUT Data'!G79</f>
        <v>3</v>
      </c>
      <c r="G28">
        <f>'INPUT Data'!H79</f>
        <v>3</v>
      </c>
      <c r="H28">
        <f>'INPUT Data'!I79</f>
        <v>3</v>
      </c>
      <c r="I28">
        <f>'INPUT Data'!J79</f>
        <v>3</v>
      </c>
      <c r="J28">
        <f>'INPUT Data'!K79</f>
        <v>3</v>
      </c>
      <c r="K28">
        <f>'INPUT Data'!L79</f>
        <v>3</v>
      </c>
      <c r="L28">
        <f>'INPUT Data'!M79</f>
        <v>3</v>
      </c>
    </row>
    <row r="29" spans="1:12">
      <c r="A29">
        <f>'INPUT Data'!B84</f>
        <v>0</v>
      </c>
      <c r="B29">
        <f>'INPUT Data'!C84</f>
        <v>0</v>
      </c>
      <c r="C29" t="str">
        <f>'INPUT Data'!D84</f>
        <v>I</v>
      </c>
      <c r="D29">
        <f>'INPUT Data'!E84</f>
        <v>0</v>
      </c>
      <c r="E29">
        <f>'INPUT Data'!F84</f>
        <v>0</v>
      </c>
      <c r="F29">
        <f>'INPUT Data'!G84</f>
        <v>0</v>
      </c>
      <c r="G29">
        <f>'INPUT Data'!H84</f>
        <v>0</v>
      </c>
      <c r="H29">
        <f>'INPUT Data'!I84</f>
        <v>0</v>
      </c>
      <c r="I29">
        <f>'INPUT Data'!J84</f>
        <v>0</v>
      </c>
      <c r="J29">
        <f>'INPUT Data'!K84</f>
        <v>0</v>
      </c>
      <c r="K29">
        <f>'INPUT Data'!L84</f>
        <v>0</v>
      </c>
      <c r="L29">
        <f>'INPUT Data'!M84</f>
        <v>0</v>
      </c>
    </row>
    <row r="30" spans="1:12">
      <c r="A30">
        <f>'INPUT Data'!B85</f>
        <v>0</v>
      </c>
      <c r="B30">
        <f>'INPUT Data'!C85</f>
        <v>0</v>
      </c>
      <c r="C30" t="str">
        <f>'INPUT Data'!D85</f>
        <v>J</v>
      </c>
      <c r="D30">
        <f>'INPUT Data'!E85</f>
        <v>0</v>
      </c>
      <c r="E30">
        <f>'INPUT Data'!F85</f>
        <v>0</v>
      </c>
      <c r="F30">
        <f>'INPUT Data'!G85</f>
        <v>0</v>
      </c>
      <c r="G30">
        <f>'INPUT Data'!H85</f>
        <v>0</v>
      </c>
      <c r="H30">
        <f>'INPUT Data'!I85</f>
        <v>0</v>
      </c>
      <c r="I30">
        <f>'INPUT Data'!J85</f>
        <v>0</v>
      </c>
      <c r="J30">
        <f>'INPUT Data'!K85</f>
        <v>0</v>
      </c>
      <c r="K30">
        <f>'INPUT Data'!L85</f>
        <v>0</v>
      </c>
      <c r="L30">
        <f>'INPUT Data'!M85</f>
        <v>0</v>
      </c>
    </row>
    <row r="31" spans="1:12">
      <c r="A31">
        <f>'INPUT Data'!B87</f>
        <v>0</v>
      </c>
      <c r="B31">
        <f>'INPUT Data'!C87</f>
        <v>0</v>
      </c>
      <c r="C31" t="str">
        <f>'INPUT Data'!D87</f>
        <v>L</v>
      </c>
      <c r="D31">
        <f>'INPUT Data'!E87</f>
        <v>0</v>
      </c>
      <c r="E31">
        <f>'INPUT Data'!F87</f>
        <v>0</v>
      </c>
      <c r="F31">
        <f>'INPUT Data'!G87</f>
        <v>0</v>
      </c>
      <c r="G31">
        <f>'INPUT Data'!H87</f>
        <v>0</v>
      </c>
      <c r="H31">
        <f>'INPUT Data'!I87</f>
        <v>0</v>
      </c>
      <c r="I31">
        <f>'INPUT Data'!J87</f>
        <v>0</v>
      </c>
      <c r="J31">
        <f>'INPUT Data'!K87</f>
        <v>0</v>
      </c>
      <c r="K31">
        <f>'INPUT Data'!L87</f>
        <v>0</v>
      </c>
      <c r="L31">
        <f>'INPUT Data'!M87</f>
        <v>0</v>
      </c>
    </row>
    <row r="32" spans="1:12">
      <c r="A32">
        <f>'INPUT Data'!B88</f>
        <v>0</v>
      </c>
      <c r="B32">
        <f>'INPUT Data'!C88</f>
        <v>0</v>
      </c>
      <c r="C32" t="str">
        <f>'INPUT Data'!D88</f>
        <v>M</v>
      </c>
      <c r="D32">
        <f>'INPUT Data'!E88</f>
        <v>0</v>
      </c>
      <c r="E32">
        <f>'INPUT Data'!F88</f>
        <v>0</v>
      </c>
      <c r="F32">
        <f>'INPUT Data'!G88</f>
        <v>0</v>
      </c>
      <c r="G32">
        <f>'INPUT Data'!H88</f>
        <v>0</v>
      </c>
      <c r="H32">
        <f>'INPUT Data'!I88</f>
        <v>0</v>
      </c>
      <c r="I32">
        <f>'INPUT Data'!J88</f>
        <v>0</v>
      </c>
      <c r="J32">
        <f>'INPUT Data'!K88</f>
        <v>0</v>
      </c>
      <c r="K32">
        <f>'INPUT Data'!L88</f>
        <v>0</v>
      </c>
      <c r="L32">
        <f>'INPUT Data'!M88</f>
        <v>0</v>
      </c>
    </row>
    <row r="33" spans="1:12">
      <c r="A33">
        <f>'INPUT Data'!B89</f>
        <v>0</v>
      </c>
      <c r="B33">
        <f>'INPUT Data'!C89</f>
        <v>0</v>
      </c>
      <c r="C33" t="str">
        <f>'INPUT Data'!D89</f>
        <v>N</v>
      </c>
      <c r="D33">
        <f>'INPUT Data'!E89</f>
        <v>0</v>
      </c>
      <c r="E33">
        <f>'INPUT Data'!F89</f>
        <v>0</v>
      </c>
      <c r="F33">
        <f>'INPUT Data'!G89</f>
        <v>0</v>
      </c>
      <c r="G33">
        <f>'INPUT Data'!H89</f>
        <v>0</v>
      </c>
      <c r="H33">
        <f>'INPUT Data'!I89</f>
        <v>0</v>
      </c>
      <c r="I33">
        <f>'INPUT Data'!J89</f>
        <v>0</v>
      </c>
      <c r="J33">
        <f>'INPUT Data'!K89</f>
        <v>0</v>
      </c>
      <c r="K33">
        <f>'INPUT Data'!L89</f>
        <v>0</v>
      </c>
      <c r="L33">
        <f>'INPUT Data'!M89</f>
        <v>0</v>
      </c>
    </row>
    <row r="34" spans="1:12">
      <c r="A34">
        <f>'INPUT Data'!B99</f>
        <v>0</v>
      </c>
      <c r="B34" t="str">
        <f>'INPUT Data'!C99</f>
        <v>E</v>
      </c>
      <c r="C34" t="str">
        <f>'INPUT Data'!D99</f>
        <v>A</v>
      </c>
      <c r="D34">
        <f>'INPUT Data'!E99</f>
        <v>2</v>
      </c>
      <c r="E34">
        <f>'INPUT Data'!F99</f>
        <v>2</v>
      </c>
      <c r="F34">
        <f>'INPUT Data'!G99</f>
        <v>2</v>
      </c>
      <c r="G34">
        <f>'INPUT Data'!H99</f>
        <v>2</v>
      </c>
      <c r="H34">
        <f>'INPUT Data'!I99</f>
        <v>2</v>
      </c>
      <c r="I34">
        <f>'INPUT Data'!J99</f>
        <v>2</v>
      </c>
      <c r="J34">
        <f>'INPUT Data'!K99</f>
        <v>2</v>
      </c>
      <c r="K34">
        <f>'INPUT Data'!L99</f>
        <v>2</v>
      </c>
      <c r="L34">
        <f>'INPUT Data'!M99</f>
        <v>2</v>
      </c>
    </row>
    <row r="35" spans="1:12">
      <c r="A35">
        <f>'INPUT Data'!B100</f>
        <v>0</v>
      </c>
      <c r="B35">
        <f>'INPUT Data'!C100</f>
        <v>0</v>
      </c>
      <c r="C35" t="str">
        <f>'INPUT Data'!D100</f>
        <v>B</v>
      </c>
      <c r="D35">
        <f>'INPUT Data'!E100</f>
        <v>2</v>
      </c>
      <c r="E35">
        <f>'INPUT Data'!F100</f>
        <v>2</v>
      </c>
      <c r="F35">
        <f>'INPUT Data'!G100</f>
        <v>2</v>
      </c>
      <c r="G35">
        <f>'INPUT Data'!H100</f>
        <v>2</v>
      </c>
      <c r="H35">
        <f>'INPUT Data'!I100</f>
        <v>2</v>
      </c>
      <c r="I35">
        <f>'INPUT Data'!J100</f>
        <v>2</v>
      </c>
      <c r="J35">
        <f>'INPUT Data'!K100</f>
        <v>2</v>
      </c>
      <c r="K35">
        <f>'INPUT Data'!L100</f>
        <v>2</v>
      </c>
      <c r="L35">
        <f>'INPUT Data'!M100</f>
        <v>2</v>
      </c>
    </row>
    <row r="36" spans="1:12">
      <c r="A36">
        <f>'INPUT Data'!B101</f>
        <v>0</v>
      </c>
      <c r="B36">
        <f>'INPUT Data'!C101</f>
        <v>0</v>
      </c>
      <c r="C36" t="str">
        <f>'INPUT Data'!D101</f>
        <v>C</v>
      </c>
      <c r="D36">
        <f>'INPUT Data'!E101</f>
        <v>2</v>
      </c>
      <c r="E36">
        <f>'INPUT Data'!F101</f>
        <v>2</v>
      </c>
      <c r="F36">
        <f>'INPUT Data'!G101</f>
        <v>2</v>
      </c>
      <c r="G36">
        <f>'INPUT Data'!H101</f>
        <v>2</v>
      </c>
      <c r="H36">
        <f>'INPUT Data'!I101</f>
        <v>2</v>
      </c>
      <c r="I36">
        <f>'INPUT Data'!J101</f>
        <v>2</v>
      </c>
      <c r="J36">
        <f>'INPUT Data'!K101</f>
        <v>2</v>
      </c>
      <c r="K36">
        <f>'INPUT Data'!L101</f>
        <v>2</v>
      </c>
      <c r="L36">
        <f>'INPUT Data'!M101</f>
        <v>2</v>
      </c>
    </row>
    <row r="37" spans="1:12">
      <c r="A37">
        <f>'INPUT Data'!B103</f>
        <v>0</v>
      </c>
      <c r="B37">
        <f>'INPUT Data'!C103</f>
        <v>0</v>
      </c>
      <c r="C37" t="str">
        <f>'INPUT Data'!D103</f>
        <v>E</v>
      </c>
      <c r="D37">
        <f>'INPUT Data'!E103</f>
        <v>2</v>
      </c>
      <c r="E37">
        <f>'INPUT Data'!F103</f>
        <v>2</v>
      </c>
      <c r="F37">
        <f>'INPUT Data'!G103</f>
        <v>2</v>
      </c>
      <c r="G37">
        <f>'INPUT Data'!H103</f>
        <v>2</v>
      </c>
      <c r="H37">
        <f>'INPUT Data'!I103</f>
        <v>2</v>
      </c>
      <c r="I37">
        <f>'INPUT Data'!J103</f>
        <v>2</v>
      </c>
      <c r="J37">
        <f>'INPUT Data'!K103</f>
        <v>2</v>
      </c>
      <c r="K37">
        <f>'INPUT Data'!L103</f>
        <v>2</v>
      </c>
      <c r="L37">
        <f>'INPUT Data'!M103</f>
        <v>2</v>
      </c>
    </row>
    <row r="38" spans="1:12">
      <c r="A38">
        <f>'INPUT Data'!B104</f>
        <v>0</v>
      </c>
      <c r="B38">
        <f>'INPUT Data'!C104</f>
        <v>0</v>
      </c>
      <c r="C38" t="str">
        <f>'INPUT Data'!D104</f>
        <v>F</v>
      </c>
      <c r="D38">
        <f>'INPUT Data'!E104</f>
        <v>2</v>
      </c>
      <c r="E38">
        <f>'INPUT Data'!F104</f>
        <v>2</v>
      </c>
      <c r="F38">
        <f>'INPUT Data'!G104</f>
        <v>2</v>
      </c>
      <c r="G38">
        <f>'INPUT Data'!H104</f>
        <v>2</v>
      </c>
      <c r="H38">
        <f>'INPUT Data'!I104</f>
        <v>2</v>
      </c>
      <c r="I38">
        <f>'INPUT Data'!J104</f>
        <v>2</v>
      </c>
      <c r="J38">
        <f>'INPUT Data'!K104</f>
        <v>2</v>
      </c>
      <c r="K38">
        <f>'INPUT Data'!L104</f>
        <v>2</v>
      </c>
      <c r="L38">
        <f>'INPUT Data'!M104</f>
        <v>2</v>
      </c>
    </row>
    <row r="39" spans="1:12">
      <c r="A39">
        <f>'INPUT Data'!B105</f>
        <v>0</v>
      </c>
      <c r="B39">
        <f>'INPUT Data'!C105</f>
        <v>0</v>
      </c>
      <c r="C39" t="str">
        <f>'INPUT Data'!D105</f>
        <v>G</v>
      </c>
      <c r="D39">
        <f>'INPUT Data'!E105</f>
        <v>2</v>
      </c>
      <c r="E39">
        <f>'INPUT Data'!F105</f>
        <v>2</v>
      </c>
      <c r="F39">
        <f>'INPUT Data'!G105</f>
        <v>2</v>
      </c>
      <c r="G39">
        <f>'INPUT Data'!H105</f>
        <v>2</v>
      </c>
      <c r="H39">
        <f>'INPUT Data'!I105</f>
        <v>2</v>
      </c>
      <c r="I39">
        <f>'INPUT Data'!J105</f>
        <v>2</v>
      </c>
      <c r="J39">
        <f>'INPUT Data'!K105</f>
        <v>2</v>
      </c>
      <c r="K39">
        <f>'INPUT Data'!L105</f>
        <v>2</v>
      </c>
      <c r="L39">
        <f>'INPUT Data'!M105</f>
        <v>2</v>
      </c>
    </row>
    <row r="40" spans="1:12">
      <c r="A40">
        <f>'INPUT Data'!B106</f>
        <v>0</v>
      </c>
      <c r="B40">
        <f>'INPUT Data'!C106</f>
        <v>0</v>
      </c>
      <c r="C40" t="str">
        <f>'INPUT Data'!D106</f>
        <v>H</v>
      </c>
      <c r="D40">
        <f>'INPUT Data'!E106</f>
        <v>2</v>
      </c>
      <c r="E40">
        <f>'INPUT Data'!F106</f>
        <v>2</v>
      </c>
      <c r="F40">
        <f>'INPUT Data'!G106</f>
        <v>2</v>
      </c>
      <c r="G40">
        <f>'INPUT Data'!H106</f>
        <v>2</v>
      </c>
      <c r="H40">
        <f>'INPUT Data'!I106</f>
        <v>2</v>
      </c>
      <c r="I40">
        <f>'INPUT Data'!J106</f>
        <v>2</v>
      </c>
      <c r="J40">
        <f>'INPUT Data'!K106</f>
        <v>2</v>
      </c>
      <c r="K40">
        <f>'INPUT Data'!L106</f>
        <v>2</v>
      </c>
      <c r="L40">
        <f>'INPUT Data'!M106</f>
        <v>2</v>
      </c>
    </row>
    <row r="41" spans="1:12">
      <c r="A41">
        <f>'INPUT Data'!B113</f>
        <v>0</v>
      </c>
      <c r="B41">
        <f>'INPUT Data'!C113</f>
        <v>0</v>
      </c>
      <c r="C41" t="str">
        <f>'INPUT Data'!D113</f>
        <v>O</v>
      </c>
      <c r="D41">
        <f>'INPUT Data'!E113</f>
        <v>0</v>
      </c>
      <c r="E41">
        <f>'INPUT Data'!F113</f>
        <v>0</v>
      </c>
      <c r="F41">
        <f>'INPUT Data'!G113</f>
        <v>0</v>
      </c>
      <c r="G41">
        <f>'INPUT Data'!H113</f>
        <v>0</v>
      </c>
      <c r="H41">
        <f>'INPUT Data'!I113</f>
        <v>0</v>
      </c>
      <c r="I41">
        <f>'INPUT Data'!J113</f>
        <v>0</v>
      </c>
      <c r="J41">
        <f>'INPUT Data'!K113</f>
        <v>0</v>
      </c>
      <c r="K41">
        <f>'INPUT Data'!L113</f>
        <v>0</v>
      </c>
      <c r="L41">
        <f>'INPUT Data'!M113</f>
        <v>0</v>
      </c>
    </row>
  </sheetData>
  <phoneticPr fontId="0" type="noConversion"/>
  <printOptions horizontalCentered="1" verticalCentered="1" gridLines="1"/>
  <pageMargins left="0.78740157480314965" right="0.78740157480314965" top="0.98425196850393704" bottom="0.98425196850393704" header="0.51181102362204722" footer="0.51181102362204722"/>
  <pageSetup paperSize="9" scale="73" orientation="portrait"/>
  <headerFooter>
    <oddHeader>&amp;LRough Data Accreditation&amp;RCOI/T.20/Doc. no. 15/Rev. 1</oddHeader>
    <oddFooter>&amp;L&amp;D&amp;R(C) 2001 COI Madrid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Q21"/>
  <sheetViews>
    <sheetView workbookViewId="0"/>
  </sheetViews>
  <sheetFormatPr baseColWidth="10" defaultColWidth="11.453125" defaultRowHeight="12.5"/>
  <cols>
    <col min="1" max="1" width="8.453125" bestFit="1" customWidth="1"/>
  </cols>
  <sheetData>
    <row r="1" spans="1:17" ht="20.25" customHeight="1">
      <c r="A1" s="3" t="s">
        <v>17</v>
      </c>
      <c r="B1" s="3" t="s">
        <v>17</v>
      </c>
      <c r="C1" s="3" t="s">
        <v>17</v>
      </c>
      <c r="D1" s="3" t="s">
        <v>17</v>
      </c>
      <c r="E1" s="3" t="s">
        <v>17</v>
      </c>
      <c r="F1" s="3" t="s">
        <v>17</v>
      </c>
      <c r="G1" s="3" t="s">
        <v>17</v>
      </c>
      <c r="H1" s="3" t="s">
        <v>17</v>
      </c>
      <c r="I1" s="3" t="s">
        <v>17</v>
      </c>
      <c r="J1" s="3" t="s">
        <v>17</v>
      </c>
      <c r="K1" s="3" t="s">
        <v>17</v>
      </c>
      <c r="L1" s="3" t="s">
        <v>17</v>
      </c>
      <c r="M1" s="3" t="s">
        <v>17</v>
      </c>
      <c r="N1" s="3" t="s">
        <v>17</v>
      </c>
      <c r="O1" s="3" t="s">
        <v>17</v>
      </c>
      <c r="P1" s="3" t="s">
        <v>17</v>
      </c>
      <c r="Q1" s="3" t="s">
        <v>17</v>
      </c>
    </row>
    <row r="2" spans="1:17" ht="20.25" customHeight="1">
      <c r="A2" s="3" t="s">
        <v>17</v>
      </c>
    </row>
    <row r="3" spans="1:17" ht="20.25" customHeight="1">
      <c r="A3" s="3" t="s">
        <v>17</v>
      </c>
      <c r="C3" s="1" t="s">
        <v>24</v>
      </c>
    </row>
    <row r="4" spans="1:17" ht="20.25" customHeight="1">
      <c r="A4" s="3" t="s">
        <v>17</v>
      </c>
      <c r="C4" s="21">
        <v>0</v>
      </c>
      <c r="D4" s="21" t="s">
        <v>25</v>
      </c>
    </row>
    <row r="5" spans="1:17" ht="20.25" customHeight="1">
      <c r="A5" s="3" t="s">
        <v>17</v>
      </c>
      <c r="C5">
        <v>1</v>
      </c>
      <c r="D5" t="s">
        <v>26</v>
      </c>
      <c r="J5" s="7"/>
    </row>
    <row r="6" spans="1:17" ht="20.25" customHeight="1">
      <c r="A6" s="3" t="s">
        <v>17</v>
      </c>
      <c r="C6">
        <v>2</v>
      </c>
      <c r="D6" t="s">
        <v>27</v>
      </c>
      <c r="J6" s="7"/>
    </row>
    <row r="7" spans="1:17" ht="20.25" customHeight="1">
      <c r="A7" s="3" t="s">
        <v>17</v>
      </c>
      <c r="C7">
        <v>3</v>
      </c>
      <c r="D7" t="s">
        <v>28</v>
      </c>
      <c r="J7" s="7"/>
    </row>
    <row r="8" spans="1:17" ht="20.25" customHeight="1">
      <c r="A8" s="3" t="s">
        <v>17</v>
      </c>
      <c r="C8">
        <v>4</v>
      </c>
      <c r="D8" t="s">
        <v>29</v>
      </c>
    </row>
    <row r="9" spans="1:17" ht="20.25" customHeight="1">
      <c r="A9" s="3" t="s">
        <v>17</v>
      </c>
      <c r="C9">
        <v>5</v>
      </c>
      <c r="D9" t="s">
        <v>30</v>
      </c>
    </row>
    <row r="10" spans="1:17" ht="20.25" customHeight="1">
      <c r="A10" s="3" t="s">
        <v>17</v>
      </c>
      <c r="C10">
        <v>6</v>
      </c>
      <c r="D10" t="s">
        <v>32</v>
      </c>
    </row>
    <row r="11" spans="1:17" ht="20.25" customHeight="1">
      <c r="A11" s="3" t="s">
        <v>17</v>
      </c>
      <c r="C11">
        <v>7</v>
      </c>
      <c r="D11" s="9" t="s">
        <v>33</v>
      </c>
    </row>
    <row r="12" spans="1:17" ht="20.25" customHeight="1">
      <c r="A12" s="3" t="s">
        <v>17</v>
      </c>
      <c r="H12" s="8" t="s">
        <v>31</v>
      </c>
    </row>
    <row r="13" spans="1:17" ht="20.25" customHeight="1">
      <c r="A13" s="3" t="s">
        <v>17</v>
      </c>
      <c r="C13" s="2"/>
      <c r="D13" s="2"/>
    </row>
    <row r="14" spans="1:17" ht="20.25" customHeight="1">
      <c r="A14" s="3" t="s">
        <v>17</v>
      </c>
      <c r="C14" s="2"/>
      <c r="D14" s="2"/>
    </row>
    <row r="15" spans="1:17" ht="20.25" customHeight="1">
      <c r="A15" s="3" t="s">
        <v>17</v>
      </c>
      <c r="E15" s="2"/>
      <c r="F15" s="2"/>
      <c r="G15" s="2"/>
      <c r="H15" s="2"/>
    </row>
    <row r="16" spans="1:17" ht="20.25" customHeight="1">
      <c r="A16" s="3" t="s">
        <v>17</v>
      </c>
      <c r="E16" s="2"/>
      <c r="F16" s="2"/>
      <c r="G16" s="2"/>
      <c r="H16" s="2"/>
    </row>
    <row r="17" spans="1:12" ht="20.25" customHeight="1">
      <c r="A17" s="3" t="s">
        <v>17</v>
      </c>
      <c r="L17" s="5"/>
    </row>
    <row r="18" spans="1:12" ht="20.25" customHeight="1">
      <c r="A18" s="3" t="s">
        <v>17</v>
      </c>
      <c r="L18" s="4"/>
    </row>
    <row r="19" spans="1:12" ht="20.25" customHeight="1">
      <c r="A19" s="3" t="s">
        <v>17</v>
      </c>
      <c r="K19" s="4"/>
      <c r="L19" s="4" t="s">
        <v>34</v>
      </c>
    </row>
    <row r="20" spans="1:12" ht="20.25" customHeight="1">
      <c r="A20" s="3" t="s">
        <v>17</v>
      </c>
      <c r="L20" s="4" t="s">
        <v>18</v>
      </c>
    </row>
    <row r="21" spans="1:12" ht="21" customHeight="1">
      <c r="A21" s="3" t="s">
        <v>17</v>
      </c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8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INPUT Data</vt:lpstr>
      <vt:lpstr>Table</vt:lpstr>
      <vt:lpstr>Performance</vt:lpstr>
      <vt:lpstr>Frequency graph</vt:lpstr>
      <vt:lpstr>Profile graph</vt:lpstr>
      <vt:lpstr>DG</vt:lpstr>
      <vt:lpstr>Export Data</vt:lpstr>
      <vt:lpstr>Info</vt:lpstr>
      <vt:lpstr>Cumulative graph</vt:lpstr>
      <vt:lpstr>'Export Data'!Área_de_impresión</vt:lpstr>
      <vt:lpstr>'INPUT Data'!Área_de_impresión</vt:lpstr>
      <vt:lpstr>Performance!Área_de_impresión</vt:lpstr>
      <vt:lpstr>Table!Área_de_impresión</vt:lpstr>
    </vt:vector>
  </TitlesOfParts>
  <Company>Gasp! S.r.l.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Andrea Giomo</dc:creator>
  <cp:lastModifiedBy>Ana López</cp:lastModifiedBy>
  <cp:lastPrinted>2013-09-17T16:19:35Z</cp:lastPrinted>
  <dcterms:created xsi:type="dcterms:W3CDTF">2001-07-21T13:41:24Z</dcterms:created>
  <dcterms:modified xsi:type="dcterms:W3CDTF">2016-09-08T13:03:00Z</dcterms:modified>
</cp:coreProperties>
</file>